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56" windowWidth="17172" windowHeight="7356"/>
  </bookViews>
  <sheets>
    <sheet name="Cover" sheetId="1" r:id="rId1"/>
    <sheet name="Balance sheet" sheetId="2" r:id="rId2"/>
    <sheet name="Operating Summary" sheetId="4" r:id="rId3"/>
    <sheet name="Income" sheetId="5" r:id="rId4"/>
    <sheet name="Expenditure" sheetId="6" r:id="rId5"/>
    <sheet name="Sheet3" sheetId="3" r:id="rId6"/>
  </sheets>
  <calcPr calcId="125725"/>
</workbook>
</file>

<file path=xl/calcChain.xml><?xml version="1.0" encoding="utf-8"?>
<calcChain xmlns="http://schemas.openxmlformats.org/spreadsheetml/2006/main">
  <c r="C22" i="2"/>
  <c r="C11"/>
  <c r="D28" i="6"/>
  <c r="F9"/>
  <c r="F62"/>
  <c r="F28"/>
  <c r="F30"/>
  <c r="E20" i="5"/>
  <c r="F81" i="6"/>
  <c r="D7" i="4" l="1"/>
  <c r="H3"/>
  <c r="D42" i="6"/>
  <c r="D18" i="4" s="1"/>
  <c r="F8" i="6"/>
  <c r="J8" s="1"/>
  <c r="G3" i="5"/>
  <c r="H48" i="6"/>
  <c r="H3"/>
  <c r="D14"/>
  <c r="D59"/>
  <c r="D19" i="4" s="1"/>
  <c r="D67" i="6"/>
  <c r="D20" i="4" s="1"/>
  <c r="D72" i="6"/>
  <c r="D21" i="4" s="1"/>
  <c r="D79" i="6"/>
  <c r="D22" i="4" s="1"/>
  <c r="D84" i="6"/>
  <c r="D31" i="4" s="1"/>
  <c r="D32" s="1"/>
  <c r="C36" i="5"/>
  <c r="D14" i="4" s="1"/>
  <c r="C30" i="5"/>
  <c r="D12" i="4" s="1"/>
  <c r="C23" i="5"/>
  <c r="C17"/>
  <c r="D13" i="4" s="1"/>
  <c r="C12" i="5"/>
  <c r="D10" i="4" s="1"/>
  <c r="C32" i="2"/>
  <c r="E19"/>
  <c r="C4"/>
  <c r="E36"/>
  <c r="E32"/>
  <c r="E9"/>
  <c r="E13" s="1"/>
  <c r="H84" i="6"/>
  <c r="H67"/>
  <c r="H20" i="4" s="1"/>
  <c r="F82" i="6"/>
  <c r="E9" i="5"/>
  <c r="E12" s="1"/>
  <c r="F10" i="4" s="1"/>
  <c r="J11" i="6"/>
  <c r="E33" i="5"/>
  <c r="E36" s="1"/>
  <c r="F14" i="4" s="1"/>
  <c r="F54" i="6"/>
  <c r="F67"/>
  <c r="J67" s="1"/>
  <c r="H32" i="4"/>
  <c r="H40"/>
  <c r="F42" i="6"/>
  <c r="F18" i="4" s="1"/>
  <c r="F72" i="6"/>
  <c r="J72" s="1"/>
  <c r="E23" i="5"/>
  <c r="E30"/>
  <c r="F12" i="4" s="1"/>
  <c r="E17" i="5"/>
  <c r="F13" i="4" s="1"/>
  <c r="J53" i="6"/>
  <c r="F55"/>
  <c r="J55" s="1"/>
  <c r="H72"/>
  <c r="H21" i="4" s="1"/>
  <c r="H42" i="6"/>
  <c r="H18" i="4" s="1"/>
  <c r="H59" i="6"/>
  <c r="H19" i="4" s="1"/>
  <c r="H79" i="6"/>
  <c r="H22" i="4" s="1"/>
  <c r="G30" i="5"/>
  <c r="H12" i="4" s="1"/>
  <c r="G12" i="5"/>
  <c r="H10" i="4" s="1"/>
  <c r="G23" i="5"/>
  <c r="H11" i="4" s="1"/>
  <c r="G17" i="5"/>
  <c r="H13" i="4" s="1"/>
  <c r="G36" i="5"/>
  <c r="H14" i="4" s="1"/>
  <c r="C19" i="2"/>
  <c r="C13"/>
  <c r="F43"/>
  <c r="F36"/>
  <c r="F32"/>
  <c r="F19"/>
  <c r="F13"/>
  <c r="J19" i="6"/>
  <c r="J58"/>
  <c r="J57"/>
  <c r="J56"/>
  <c r="J51"/>
  <c r="J41"/>
  <c r="J40"/>
  <c r="J39"/>
  <c r="J38"/>
  <c r="J37"/>
  <c r="J36"/>
  <c r="J35"/>
  <c r="J34"/>
  <c r="J33"/>
  <c r="J31"/>
  <c r="J30"/>
  <c r="J29"/>
  <c r="J25"/>
  <c r="J24"/>
  <c r="J12"/>
  <c r="J6"/>
  <c r="J13"/>
  <c r="C36" i="2"/>
  <c r="G36"/>
  <c r="G32"/>
  <c r="G19"/>
  <c r="G13"/>
  <c r="C31" i="5" l="1"/>
  <c r="C38" s="1"/>
  <c r="D11" i="4"/>
  <c r="D15" s="1"/>
  <c r="F16" i="6"/>
  <c r="F17"/>
  <c r="J17" s="1"/>
  <c r="D20"/>
  <c r="D21" s="1"/>
  <c r="E37" i="2"/>
  <c r="G20"/>
  <c r="F37"/>
  <c r="C20"/>
  <c r="E20"/>
  <c r="E38" s="1"/>
  <c r="E42" s="1"/>
  <c r="E43" s="1"/>
  <c r="E45" s="1"/>
  <c r="G37"/>
  <c r="G38" s="1"/>
  <c r="G42" s="1"/>
  <c r="G43" s="1"/>
  <c r="G45" s="1"/>
  <c r="F20"/>
  <c r="F45"/>
  <c r="H38" i="4" s="1"/>
  <c r="F38" i="2"/>
  <c r="F84" i="6"/>
  <c r="F31" i="4" s="1"/>
  <c r="F32" s="1"/>
  <c r="F79" i="6"/>
  <c r="J79" s="1"/>
  <c r="C37" i="2"/>
  <c r="G31" i="5"/>
  <c r="G38" s="1"/>
  <c r="E31"/>
  <c r="E38" s="1"/>
  <c r="F40" i="4"/>
  <c r="F14" i="6"/>
  <c r="J14" s="1"/>
  <c r="J10"/>
  <c r="F21" i="4"/>
  <c r="J9" i="6"/>
  <c r="F20" i="4"/>
  <c r="J42" i="6"/>
  <c r="H14"/>
  <c r="H20" s="1"/>
  <c r="H21" s="1"/>
  <c r="H85" s="1"/>
  <c r="F59"/>
  <c r="F11" i="4"/>
  <c r="F15" s="1"/>
  <c r="H15"/>
  <c r="D85" i="6" l="1"/>
  <c r="D17" i="4"/>
  <c r="D23" s="1"/>
  <c r="D34" s="1"/>
  <c r="C42" i="2" s="1"/>
  <c r="F22" i="4"/>
  <c r="C38" i="2"/>
  <c r="F18" i="6"/>
  <c r="J18" s="1"/>
  <c r="J16"/>
  <c r="H17" i="4"/>
  <c r="H23" s="1"/>
  <c r="H34" s="1"/>
  <c r="F19"/>
  <c r="J59" i="6"/>
  <c r="C43" i="2" l="1"/>
  <c r="F20" i="6"/>
  <c r="H39" i="4"/>
  <c r="H42" s="1"/>
  <c r="F38" s="1"/>
  <c r="F21" i="6" l="1"/>
  <c r="F85" s="1"/>
  <c r="J20"/>
  <c r="J21" l="1"/>
  <c r="F17" i="4"/>
  <c r="F23" s="1"/>
  <c r="F34" s="1"/>
  <c r="F39" s="1"/>
  <c r="F42" s="1"/>
  <c r="J85" i="6"/>
</calcChain>
</file>

<file path=xl/comments1.xml><?xml version="1.0" encoding="utf-8"?>
<comments xmlns="http://schemas.openxmlformats.org/spreadsheetml/2006/main">
  <authors>
    <author>Karen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Conference deposit $3.5K + Paypal clearing account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Implementation Workforce balance of grant owed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decrease with sale of photocopier $10K written down to nil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Decrease with sale of photocopier $10K fully written off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Medicare Local production of report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Conference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$5K re 2014 reengagement project &amp; $63K re DFS</t>
        </r>
      </text>
    </comment>
  </commentList>
</comments>
</file>

<file path=xl/comments2.xml><?xml version="1.0" encoding="utf-8"?>
<comments xmlns="http://schemas.openxmlformats.org/spreadsheetml/2006/main">
  <authors>
    <author>Karen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Adjustment to DBCYP June 2013 invoice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Already received in 2013 for Education reengagement project in 2014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Already received in 2013 for Education reengagement project in 2014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$3K from Edmund Rice &amp; $3k Community Action </t>
        </r>
      </text>
    </comment>
  </commentList>
</comments>
</file>

<file path=xl/comments3.xml><?xml version="1.0" encoding="utf-8"?>
<comments xmlns="http://schemas.openxmlformats.org/spreadsheetml/2006/main">
  <authors>
    <author>Karen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4 days per week &amp; excluding LSL $27K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Steven Skitmore PT to 31 Jan ($24.7K) + Amber Hansen from Mar 2014 ($4K)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4 days from March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LSL re SD only assume all leave to be taken during the year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Staff expected to take annual leave &amp; expect to significantly reduce 'redundancy &amp; replacement' provision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Includes Suzi Quixley re strategic planning weekend $2.6K + Miranda $490 + flights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includes admin costs re royalty income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Jobs Australia community sector blanket cover insurance program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depreciation estimated for 8 months - assuming sale of car Feb / March</t>
        </r>
      </text>
    </comment>
    <comment ref="H62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new vehicle purchased in 2012 $35K cost v previous vehcile $20K cost</t>
        </r>
      </text>
    </comment>
    <comment ref="H64" authorId="0">
      <text>
        <r>
          <rPr>
            <b/>
            <sz val="9"/>
            <color indexed="81"/>
            <rFont val="Tahoma"/>
            <family val="2"/>
          </rPr>
          <t>Karen:</t>
        </r>
        <r>
          <rPr>
            <sz val="9"/>
            <color indexed="81"/>
            <rFont val="Tahoma"/>
            <family val="2"/>
          </rPr>
          <t xml:space="preserve">
car insurance + CTP</t>
        </r>
      </text>
    </comment>
  </commentList>
</comments>
</file>

<file path=xl/sharedStrings.xml><?xml version="1.0" encoding="utf-8"?>
<sst xmlns="http://schemas.openxmlformats.org/spreadsheetml/2006/main" count="266" uniqueCount="219">
  <si>
    <t>Youth Affairs Network of Queensland Inc. ("YANQ")</t>
  </si>
  <si>
    <t>Contents</t>
  </si>
  <si>
    <t>Page</t>
  </si>
  <si>
    <t>Balance Sheet</t>
  </si>
  <si>
    <t>Operating Summary</t>
  </si>
  <si>
    <t>Expenditure - General</t>
  </si>
  <si>
    <t>BALANCE SHEET</t>
  </si>
  <si>
    <t>Current Assets</t>
  </si>
  <si>
    <t>Operating bank account - Bendigo</t>
  </si>
  <si>
    <t>Petty Cash</t>
  </si>
  <si>
    <t>As at:</t>
  </si>
  <si>
    <t>Accounts Receivable</t>
  </si>
  <si>
    <t>Total Current Assets</t>
  </si>
  <si>
    <t>Non-Current Assets</t>
  </si>
  <si>
    <t>Pant &amp; Equipment - Accum Depreciation</t>
  </si>
  <si>
    <t>Motor Vehicles - At Cost</t>
  </si>
  <si>
    <t>Plant &amp; Equipment - At Cost</t>
  </si>
  <si>
    <t>Motor Vehicles - Accum Depreciation</t>
  </si>
  <si>
    <t>Total Non- Current Assets</t>
  </si>
  <si>
    <t>TOTAL ASSETS</t>
  </si>
  <si>
    <t>Current Liabilities</t>
  </si>
  <si>
    <t>Accounts Payable</t>
  </si>
  <si>
    <t>Credit Card - Bendigo Bank</t>
  </si>
  <si>
    <t>GST Payable</t>
  </si>
  <si>
    <t xml:space="preserve">GST Receivable </t>
  </si>
  <si>
    <t>Superannuation Payable</t>
  </si>
  <si>
    <t>PAYG Withholding</t>
  </si>
  <si>
    <t>Grants Received in Advance</t>
  </si>
  <si>
    <t>Accrued holiday pay &amp; sick leave</t>
  </si>
  <si>
    <t>Provision staff replacement / redundancy</t>
  </si>
  <si>
    <t>Provision for long service leave</t>
  </si>
  <si>
    <t>TOTAL LIABILITIES</t>
  </si>
  <si>
    <t>NET ASSETS</t>
  </si>
  <si>
    <t>Current Operating Suprlus (Deficit)</t>
  </si>
  <si>
    <t>Retained Earnings</t>
  </si>
  <si>
    <t>EQUITY</t>
  </si>
  <si>
    <t>TOTAL EQUITY</t>
  </si>
  <si>
    <t>$</t>
  </si>
  <si>
    <t>Prepayments &amp; sundry debtors</t>
  </si>
  <si>
    <t>Estimated cash reserves</t>
  </si>
  <si>
    <t>Total Current Liabilities</t>
  </si>
  <si>
    <t>Non-Current Liabilities</t>
  </si>
  <si>
    <t>Total Non- Current Liabilities</t>
  </si>
  <si>
    <t>OPERATING SUMMARY</t>
  </si>
  <si>
    <t>INCOME</t>
  </si>
  <si>
    <t>GENERAL EXPENDITURE</t>
  </si>
  <si>
    <t>PROGRAM EXPENDITURE</t>
  </si>
  <si>
    <t>OPERATING SURPLUS (DEFICIT)</t>
  </si>
  <si>
    <t>Administrative</t>
  </si>
  <si>
    <t>Property &amp;  Energy</t>
  </si>
  <si>
    <t>Motor Vehicle</t>
  </si>
  <si>
    <t>Travel &amp; Training</t>
  </si>
  <si>
    <t>Grants</t>
  </si>
  <si>
    <t>Fundraising - Contributions</t>
  </si>
  <si>
    <t>Other Income</t>
  </si>
  <si>
    <t>Less capital expenditure</t>
  </si>
  <si>
    <t>GRANTS</t>
  </si>
  <si>
    <t>OTHER INCOME</t>
  </si>
  <si>
    <t>TOTAL INCOME</t>
  </si>
  <si>
    <t xml:space="preserve">FUNDRAISING </t>
  </si>
  <si>
    <t>Contributions - Members</t>
  </si>
  <si>
    <t>Interest</t>
  </si>
  <si>
    <t>Sundry income</t>
  </si>
  <si>
    <t>Sale of assets</t>
  </si>
  <si>
    <t>SALARIES &amp; WAGES</t>
  </si>
  <si>
    <t>EMPLOYEE ON-COSTS</t>
  </si>
  <si>
    <t>ADMINISTRATIVE</t>
  </si>
  <si>
    <t>PROPERTY &amp; ENERGY</t>
  </si>
  <si>
    <t>MOTOR VEHICLE</t>
  </si>
  <si>
    <t>TRAVEL &amp; TRAINING</t>
  </si>
  <si>
    <t>Total Salaries &amp; Onc-costs</t>
  </si>
  <si>
    <t>Assets &lt;$1,000</t>
  </si>
  <si>
    <t>Audit fees</t>
  </si>
  <si>
    <t>Bank charges</t>
  </si>
  <si>
    <t>Credit card fees</t>
  </si>
  <si>
    <t>Computer expenses</t>
  </si>
  <si>
    <t>Fees &amp; permits</t>
  </si>
  <si>
    <t>Insurance</t>
  </si>
  <si>
    <t>Memberships / subscriptions</t>
  </si>
  <si>
    <t>Printing - General</t>
  </si>
  <si>
    <t>Postage &amp; freight  - General</t>
  </si>
  <si>
    <t>Stationery - General</t>
  </si>
  <si>
    <t>Telephone, internet, fax</t>
  </si>
  <si>
    <t>Sundry expenses - General</t>
  </si>
  <si>
    <t>Cleaning</t>
  </si>
  <si>
    <t>Rent</t>
  </si>
  <si>
    <t>Utilities</t>
  </si>
  <si>
    <t>Repairs &amp; maintenance</t>
  </si>
  <si>
    <t>Staff amenities</t>
  </si>
  <si>
    <t>Staff training &amp; development</t>
  </si>
  <si>
    <t>Travel &amp; accommodation</t>
  </si>
  <si>
    <t>Conferences &amp; forums</t>
  </si>
  <si>
    <t>Fuel &amp; Oil</t>
  </si>
  <si>
    <t>MV repairs &amp; maintenance</t>
  </si>
  <si>
    <t>MV insurance</t>
  </si>
  <si>
    <t>MV registration</t>
  </si>
  <si>
    <t>MV other - includes parking</t>
  </si>
  <si>
    <t>Income</t>
  </si>
  <si>
    <t>MV depreciation</t>
  </si>
  <si>
    <t>Depreciation - plant &amp; equip.</t>
  </si>
  <si>
    <t>All policies</t>
  </si>
  <si>
    <t>Accounting Fees</t>
  </si>
  <si>
    <t>Organisational Costs</t>
  </si>
  <si>
    <t>Total external</t>
  </si>
  <si>
    <t>Total internal</t>
  </si>
  <si>
    <t>Program - Administrative</t>
  </si>
  <si>
    <t>Program - Premises</t>
  </si>
  <si>
    <t>Program - Motor vehicle</t>
  </si>
  <si>
    <t>A</t>
  </si>
  <si>
    <t>B</t>
  </si>
  <si>
    <t>Program - Auspice/Mgmt Fees</t>
  </si>
  <si>
    <t>See below</t>
  </si>
  <si>
    <t>1 vehicle</t>
  </si>
  <si>
    <t>Program - Wages</t>
  </si>
  <si>
    <t>Publications &amp; Research</t>
  </si>
  <si>
    <t>(Net assets less fixed assets)</t>
  </si>
  <si>
    <t>8% for AL &amp; LSL</t>
  </si>
  <si>
    <t>For the period:</t>
  </si>
  <si>
    <t>Prepared:</t>
  </si>
  <si>
    <t xml:space="preserve">K Mitchell FCA </t>
  </si>
  <si>
    <t>% of Budget</t>
  </si>
  <si>
    <t xml:space="preserve">4 -5 </t>
  </si>
  <si>
    <t>Regional</t>
  </si>
  <si>
    <t xml:space="preserve">$1,840 mthly </t>
  </si>
  <si>
    <t>30 June 2011</t>
  </si>
  <si>
    <t>Program - Other recoveries</t>
  </si>
  <si>
    <t>Contractor 2011</t>
  </si>
  <si>
    <t>38 hrs x $21.69 SAC 4.1</t>
  </si>
  <si>
    <t>15.2 hrs x $28.70 SAC 6.3</t>
  </si>
  <si>
    <t>10 x 7.6 hs/mth x $32.96</t>
  </si>
  <si>
    <t xml:space="preserve">Consultants - General </t>
  </si>
  <si>
    <t>$1K Satchels x 50%</t>
  </si>
  <si>
    <t>38 hrs x $41.24 SAC 8.3</t>
  </si>
  <si>
    <t>Annual report $3K</t>
  </si>
  <si>
    <t>Old vehicle</t>
  </si>
  <si>
    <t>Number of months</t>
  </si>
  <si>
    <t>No. of months:</t>
  </si>
  <si>
    <t>Special Projects</t>
  </si>
  <si>
    <t>SPECIAL PROJECTS</t>
  </si>
  <si>
    <t>Research &amp; Risk</t>
  </si>
  <si>
    <t>Website - upgrade</t>
  </si>
  <si>
    <t xml:space="preserve">Bookkeeper </t>
  </si>
  <si>
    <t>Contracted</t>
  </si>
  <si>
    <t>Flight costs $1.8K</t>
  </si>
  <si>
    <t>$6K UQ + KB wages</t>
  </si>
  <si>
    <t>Earned Income - External</t>
  </si>
  <si>
    <t>Earned Income - Programs</t>
  </si>
  <si>
    <t>EARNED INCOME</t>
  </si>
  <si>
    <t>Conference</t>
  </si>
  <si>
    <t>Fees &amp; Charges (CALD)</t>
  </si>
  <si>
    <t>Director (Siyavash)</t>
  </si>
  <si>
    <t>Allowance for CPI increase x %3</t>
  </si>
  <si>
    <t>30 June 2012</t>
  </si>
  <si>
    <t xml:space="preserve">Other Income in Advance </t>
  </si>
  <si>
    <t>What is Youth Work?</t>
  </si>
  <si>
    <t>Office for Youth Priorities</t>
  </si>
  <si>
    <t>Regional plans</t>
  </si>
  <si>
    <t>Contributions - Special Projects</t>
  </si>
  <si>
    <t>NOTES</t>
  </si>
  <si>
    <t>State - Recurrent</t>
  </si>
  <si>
    <t>State - Medicare #1 Brisbane North</t>
  </si>
  <si>
    <t>Other staff costs (e.g recruitment)</t>
  </si>
  <si>
    <t>Business savings account - Suncorp</t>
  </si>
  <si>
    <t>Term Deposits - Suncorp</t>
  </si>
  <si>
    <t>Employee wages &amp; oncosts</t>
  </si>
  <si>
    <t>Education (Reengagement)</t>
  </si>
  <si>
    <t>2014 FINANCE REPORT</t>
  </si>
  <si>
    <t>i</t>
  </si>
  <si>
    <t>ii</t>
  </si>
  <si>
    <t>Workers compensation (0.8%)</t>
  </si>
  <si>
    <t>Leave provisions expense (2.5%)</t>
  </si>
  <si>
    <t>Superannuation (9.25%)</t>
  </si>
  <si>
    <t>CASH RESERVES</t>
  </si>
  <si>
    <t>Less Operating Deficit</t>
  </si>
  <si>
    <t>Add back Depreciation</t>
  </si>
  <si>
    <t>Opening Balance</t>
  </si>
  <si>
    <t>Closing Balance</t>
  </si>
  <si>
    <t>2014 BUDGET</t>
  </si>
  <si>
    <t xml:space="preserve">Rental income from sub-lease </t>
  </si>
  <si>
    <t>Documentary Project</t>
  </si>
  <si>
    <t xml:space="preserve">Documentary Project </t>
  </si>
  <si>
    <t>CPLAN Facilitators ($30 per hr x 1 day/mth x 5)</t>
  </si>
  <si>
    <t>No Policy position from July 2013</t>
  </si>
  <si>
    <t>Industry Skills Council</t>
  </si>
  <si>
    <t>2013</t>
  </si>
  <si>
    <t>30 June 2013</t>
  </si>
  <si>
    <t>Industry Skills Project</t>
  </si>
  <si>
    <t>TOTAL EXPENDITURE</t>
  </si>
  <si>
    <t>Other operating costs</t>
  </si>
  <si>
    <t>C</t>
  </si>
  <si>
    <t>iii</t>
  </si>
  <si>
    <t>iv</t>
  </si>
  <si>
    <t>Budget does not include any fundraising strategies currently being worked on</t>
  </si>
  <si>
    <t>Number of mths:</t>
  </si>
  <si>
    <t>MAJOR 2014 BUDET ASSUMPTIONS</t>
  </si>
  <si>
    <t>Sundry creditors &amp; Accruals</t>
  </si>
  <si>
    <t>2014 YTD ACTUAL</t>
  </si>
  <si>
    <t>Contributions - Public</t>
  </si>
  <si>
    <r>
      <rPr>
        <b/>
        <sz val="11"/>
        <color theme="1"/>
        <rFont val="Calibri"/>
        <family val="2"/>
        <scheme val="minor"/>
      </rPr>
      <t>Note C</t>
    </r>
    <r>
      <rPr>
        <sz val="11"/>
        <color theme="1"/>
        <rFont val="Calibri"/>
        <family val="2"/>
        <scheme val="minor"/>
      </rPr>
      <t>:  Documentary project will complement reengagement with education research.</t>
    </r>
  </si>
  <si>
    <r>
      <rPr>
        <b/>
        <sz val="11"/>
        <color theme="1"/>
        <rFont val="Calibri"/>
        <family val="2"/>
        <scheme val="minor"/>
      </rPr>
      <t>Note A</t>
    </r>
    <r>
      <rPr>
        <sz val="11"/>
        <color theme="1"/>
        <rFont val="Calibri"/>
        <family val="2"/>
        <scheme val="minor"/>
      </rPr>
      <t>:  Budget based on 4 days a week ($72,000) less LSL taken during the year of $27K</t>
    </r>
  </si>
  <si>
    <r>
      <rPr>
        <b/>
        <sz val="11"/>
        <color theme="1"/>
        <rFont val="Calibri"/>
        <family val="2"/>
        <scheme val="minor"/>
      </rPr>
      <t xml:space="preserve">Note A: </t>
    </r>
    <r>
      <rPr>
        <sz val="11"/>
        <color theme="1"/>
        <rFont val="Calibri"/>
        <family val="2"/>
        <scheme val="minor"/>
      </rPr>
      <t>Contributions - Special Projects $5K for the Re-engagement Project (carried forward from 2013).</t>
    </r>
  </si>
  <si>
    <t>Royalty Income</t>
  </si>
  <si>
    <t>At Thomas Street  but sub-let 50% space from October 2013.</t>
  </si>
  <si>
    <t>E</t>
  </si>
  <si>
    <r>
      <rPr>
        <b/>
        <sz val="11"/>
        <color theme="1"/>
        <rFont val="Calibri"/>
        <family val="2"/>
        <scheme val="minor"/>
      </rPr>
      <t>Note E:</t>
    </r>
    <r>
      <rPr>
        <sz val="11"/>
        <color theme="1"/>
        <rFont val="Calibri"/>
        <family val="2"/>
        <scheme val="minor"/>
      </rPr>
      <t xml:space="preserve">  Motor vehicle to be sold in early 2014.</t>
    </r>
  </si>
  <si>
    <t xml:space="preserve">CEO position reduced to 4 days/wk </t>
  </si>
  <si>
    <t>v</t>
  </si>
  <si>
    <t>Administrator position reduced to 4 days/wk &amp; 1 day/wk from Jan-June</t>
  </si>
  <si>
    <r>
      <rPr>
        <b/>
        <sz val="11"/>
        <color theme="1"/>
        <rFont val="Calibri"/>
        <family val="2"/>
        <scheme val="minor"/>
      </rPr>
      <t xml:space="preserve">Note F: </t>
    </r>
    <r>
      <rPr>
        <sz val="11"/>
        <color theme="1"/>
        <rFont val="Calibri"/>
        <family val="2"/>
        <scheme val="minor"/>
      </rPr>
      <t xml:space="preserve"> Conference to be held in August 2014 with aim to raise $40K by 30 June 2014 to carry forward.</t>
    </r>
  </si>
  <si>
    <r>
      <rPr>
        <b/>
        <sz val="11"/>
        <color theme="1"/>
        <rFont val="Calibri"/>
        <family val="2"/>
        <scheme val="minor"/>
      </rPr>
      <t xml:space="preserve">Note C: </t>
    </r>
    <r>
      <rPr>
        <sz val="11"/>
        <color theme="1"/>
        <rFont val="Calibri"/>
        <family val="2"/>
        <scheme val="minor"/>
      </rPr>
      <t>Individuals to receive 'free membership' in 2014 &amp; only organisations' fees budgeted for.</t>
    </r>
  </si>
  <si>
    <r>
      <rPr>
        <b/>
        <sz val="11"/>
        <color theme="1"/>
        <rFont val="Calibri"/>
        <family val="2"/>
        <scheme val="minor"/>
      </rPr>
      <t xml:space="preserve">Note B: </t>
    </r>
    <r>
      <rPr>
        <sz val="11"/>
        <color theme="1"/>
        <rFont val="Calibri"/>
        <family val="2"/>
        <scheme val="minor"/>
      </rPr>
      <t>Rental income - from Oct 2013 based on $2,000 mth (with GST) . Plus outgoings to be reimbursed.</t>
    </r>
  </si>
  <si>
    <t xml:space="preserve">Committee costs &amp; business planning </t>
  </si>
  <si>
    <t>31 Mar 2014</t>
  </si>
  <si>
    <t>1 July 2013 to 31 March 2014</t>
  </si>
  <si>
    <t>9</t>
  </si>
  <si>
    <t>DRAFT 17th April 2014</t>
  </si>
  <si>
    <t>Admin &amp; Comm (Steven S / Amber Hansen)</t>
  </si>
  <si>
    <t>Policy Officer ($30 per hr) &amp; Others</t>
  </si>
  <si>
    <r>
      <rPr>
        <b/>
        <sz val="11"/>
        <color theme="1"/>
        <rFont val="Calibri"/>
        <family val="2"/>
        <scheme val="minor"/>
      </rPr>
      <t>Note B</t>
    </r>
    <r>
      <rPr>
        <sz val="11"/>
        <color theme="1"/>
        <rFont val="Calibri"/>
        <family val="2"/>
        <scheme val="minor"/>
      </rPr>
      <t>:  Education project comprises $6.7K UQ re 2014</t>
    </r>
  </si>
</sst>
</file>

<file path=xl/styles.xml><?xml version="1.0" encoding="utf-8"?>
<styleSheet xmlns="http://schemas.openxmlformats.org/spreadsheetml/2006/main">
  <numFmts count="2">
    <numFmt numFmtId="6" formatCode="&quot;$&quot;#,##0;[Red]\-&quot;$&quot;#,##0"/>
    <numFmt numFmtId="164" formatCode="#,##0.000"/>
  </numFmts>
  <fonts count="19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0" fillId="0" borderId="0" xfId="0" applyNumberFormat="1"/>
    <xf numFmtId="0" fontId="6" fillId="0" borderId="0" xfId="0" applyFont="1" applyAlignment="1">
      <alignment horizontal="right"/>
    </xf>
    <xf numFmtId="3" fontId="6" fillId="0" borderId="1" xfId="0" applyNumberFormat="1" applyFont="1" applyBorder="1"/>
    <xf numFmtId="3" fontId="6" fillId="0" borderId="0" xfId="0" applyNumberFormat="1" applyFont="1"/>
    <xf numFmtId="3" fontId="6" fillId="0" borderId="0" xfId="0" applyNumberFormat="1" applyFont="1" applyBorder="1"/>
    <xf numFmtId="0" fontId="0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3" fontId="10" fillId="0" borderId="0" xfId="0" applyNumberFormat="1" applyFont="1"/>
    <xf numFmtId="3" fontId="6" fillId="0" borderId="5" xfId="0" applyNumberFormat="1" applyFont="1" applyBorder="1"/>
    <xf numFmtId="3" fontId="0" fillId="0" borderId="0" xfId="0" applyNumberFormat="1" applyFill="1" applyBorder="1"/>
    <xf numFmtId="3" fontId="0" fillId="0" borderId="0" xfId="0" applyNumberFormat="1" applyFill="1"/>
    <xf numFmtId="3" fontId="6" fillId="0" borderId="1" xfId="0" applyNumberFormat="1" applyFont="1" applyFill="1" applyBorder="1"/>
    <xf numFmtId="0" fontId="0" fillId="0" borderId="7" xfId="0" applyBorder="1"/>
    <xf numFmtId="0" fontId="0" fillId="0" borderId="0" xfId="0" applyFill="1"/>
    <xf numFmtId="0" fontId="6" fillId="0" borderId="0" xfId="0" applyFont="1" applyFill="1"/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/>
    <xf numFmtId="0" fontId="0" fillId="0" borderId="0" xfId="0" applyFont="1" applyFill="1"/>
    <xf numFmtId="3" fontId="6" fillId="0" borderId="6" xfId="0" applyNumberFormat="1" applyFont="1" applyFill="1" applyBorder="1"/>
    <xf numFmtId="3" fontId="6" fillId="0" borderId="0" xfId="0" applyNumberFormat="1" applyFont="1" applyFill="1" applyBorder="1"/>
    <xf numFmtId="0" fontId="3" fillId="0" borderId="0" xfId="0" applyFont="1" applyBorder="1"/>
    <xf numFmtId="0" fontId="0" fillId="0" borderId="0" xfId="0" applyBorder="1"/>
    <xf numFmtId="0" fontId="0" fillId="0" borderId="0" xfId="0" applyFill="1" applyAlignment="1">
      <alignment horizontal="right"/>
    </xf>
    <xf numFmtId="3" fontId="0" fillId="0" borderId="1" xfId="0" applyNumberFormat="1" applyFill="1" applyBorder="1"/>
    <xf numFmtId="0" fontId="0" fillId="0" borderId="0" xfId="0" applyAlignment="1">
      <alignment horizontal="right"/>
    </xf>
    <xf numFmtId="0" fontId="0" fillId="0" borderId="7" xfId="0" applyFill="1" applyBorder="1"/>
    <xf numFmtId="3" fontId="6" fillId="0" borderId="2" xfId="0" applyNumberFormat="1" applyFont="1" applyFill="1" applyBorder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0" fontId="0" fillId="0" borderId="7" xfId="0" applyFont="1" applyBorder="1"/>
    <xf numFmtId="3" fontId="0" fillId="0" borderId="0" xfId="0" applyNumberFormat="1" applyFont="1"/>
    <xf numFmtId="3" fontId="0" fillId="0" borderId="0" xfId="0" applyNumberFormat="1" applyFont="1" applyFill="1" applyBorder="1"/>
    <xf numFmtId="3" fontId="0" fillId="0" borderId="0" xfId="0" applyNumberFormat="1" applyFont="1" applyFill="1"/>
    <xf numFmtId="3" fontId="10" fillId="0" borderId="0" xfId="0" applyNumberFormat="1" applyFont="1" applyBorder="1"/>
    <xf numFmtId="0" fontId="12" fillId="0" borderId="0" xfId="0" applyFont="1"/>
    <xf numFmtId="3" fontId="12" fillId="0" borderId="0" xfId="0" applyNumberFormat="1" applyFont="1"/>
    <xf numFmtId="0" fontId="7" fillId="0" borderId="0" xfId="0" applyFont="1"/>
    <xf numFmtId="49" fontId="6" fillId="0" borderId="7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9" fontId="9" fillId="0" borderId="0" xfId="0" applyNumberFormat="1" applyFont="1"/>
    <xf numFmtId="0" fontId="8" fillId="0" borderId="0" xfId="0" applyFont="1" applyFill="1"/>
    <xf numFmtId="0" fontId="9" fillId="0" borderId="0" xfId="0" applyFont="1" applyFill="1"/>
    <xf numFmtId="49" fontId="6" fillId="0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3" fontId="0" fillId="0" borderId="1" xfId="0" applyNumberFormat="1" applyFont="1" applyFill="1" applyBorder="1"/>
    <xf numFmtId="9" fontId="0" fillId="0" borderId="0" xfId="0" applyNumberForma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9" fontId="8" fillId="0" borderId="0" xfId="0" applyNumberFormat="1" applyFont="1" applyFill="1" applyAlignment="1">
      <alignment horizontal="left"/>
    </xf>
    <xf numFmtId="49" fontId="0" fillId="0" borderId="0" xfId="0" applyNumberFormat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11" fillId="0" borderId="0" xfId="0" applyFont="1" applyFill="1"/>
    <xf numFmtId="0" fontId="5" fillId="0" borderId="7" xfId="0" applyFont="1" applyBorder="1" applyAlignment="1">
      <alignment horizontal="right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3" fillId="0" borderId="0" xfId="0" applyFont="1" applyBorder="1"/>
    <xf numFmtId="49" fontId="14" fillId="2" borderId="0" xfId="0" applyNumberFormat="1" applyFont="1" applyFill="1"/>
    <xf numFmtId="49" fontId="14" fillId="0" borderId="0" xfId="0" applyNumberFormat="1" applyFont="1"/>
    <xf numFmtId="0" fontId="14" fillId="2" borderId="0" xfId="0" applyFont="1" applyFill="1"/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0" applyFont="1" applyFill="1"/>
    <xf numFmtId="0" fontId="15" fillId="0" borderId="0" xfId="0" applyFont="1"/>
    <xf numFmtId="0" fontId="16" fillId="0" borderId="0" xfId="0" applyFont="1"/>
    <xf numFmtId="9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6" fillId="0" borderId="0" xfId="0" applyNumberFormat="1" applyFont="1"/>
    <xf numFmtId="3" fontId="6" fillId="0" borderId="4" xfId="0" applyNumberFormat="1" applyFont="1" applyBorder="1"/>
    <xf numFmtId="0" fontId="17" fillId="0" borderId="0" xfId="0" applyFont="1"/>
    <xf numFmtId="0" fontId="5" fillId="0" borderId="0" xfId="0" applyFont="1" applyBorder="1" applyAlignment="1">
      <alignment horizontal="right"/>
    </xf>
    <xf numFmtId="49" fontId="6" fillId="0" borderId="7" xfId="0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3" fontId="12" fillId="0" borderId="0" xfId="0" applyNumberFormat="1" applyFont="1" applyFill="1"/>
    <xf numFmtId="49" fontId="3" fillId="0" borderId="0" xfId="0" applyNumberFormat="1" applyFont="1"/>
    <xf numFmtId="0" fontId="14" fillId="0" borderId="0" xfId="0" applyFont="1"/>
    <xf numFmtId="49" fontId="3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center"/>
    </xf>
    <xf numFmtId="3" fontId="0" fillId="0" borderId="0" xfId="0" applyNumberFormat="1" applyFont="1" applyBorder="1"/>
    <xf numFmtId="3" fontId="0" fillId="0" borderId="0" xfId="0" applyNumberFormat="1" applyBorder="1"/>
    <xf numFmtId="0" fontId="0" fillId="0" borderId="0" xfId="0" applyFont="1" applyBorder="1"/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49" fontId="0" fillId="0" borderId="0" xfId="0" applyNumberFormat="1" applyFont="1" applyAlignment="1">
      <alignment horizontal="right"/>
    </xf>
    <xf numFmtId="6" fontId="0" fillId="0" borderId="0" xfId="0" applyNumberFormat="1"/>
    <xf numFmtId="3" fontId="10" fillId="0" borderId="0" xfId="0" applyNumberFormat="1" applyFont="1" applyFill="1" applyAlignment="1">
      <alignment horizontal="right"/>
    </xf>
    <xf numFmtId="3" fontId="6" fillId="3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4"/>
  <sheetViews>
    <sheetView tabSelected="1" topLeftCell="A9" workbookViewId="0">
      <selection activeCell="L21" sqref="L21"/>
    </sheetView>
  </sheetViews>
  <sheetFormatPr defaultRowHeight="14.4"/>
  <cols>
    <col min="1" max="1" width="4.6640625" customWidth="1"/>
    <col min="2" max="2" width="3.109375" customWidth="1"/>
    <col min="3" max="3" width="17" customWidth="1"/>
    <col min="4" max="4" width="12.6640625" customWidth="1"/>
    <col min="5" max="5" width="13.88671875" customWidth="1"/>
    <col min="6" max="6" width="13.33203125" style="5" customWidth="1"/>
  </cols>
  <sheetData>
    <row r="2" spans="2:6" ht="18">
      <c r="B2" s="88" t="s">
        <v>0</v>
      </c>
      <c r="C2" s="3"/>
    </row>
    <row r="3" spans="2:6" ht="21">
      <c r="B3" s="4" t="s">
        <v>166</v>
      </c>
      <c r="C3" s="4"/>
    </row>
    <row r="4" spans="2:6" ht="21">
      <c r="B4" s="4"/>
      <c r="C4" s="4"/>
    </row>
    <row r="5" spans="2:6" ht="23.4" customHeight="1">
      <c r="B5" s="94" t="s">
        <v>10</v>
      </c>
      <c r="C5" s="1"/>
      <c r="D5" s="93" t="s">
        <v>212</v>
      </c>
    </row>
    <row r="6" spans="2:6" ht="23.4" customHeight="1">
      <c r="B6" s="94" t="s">
        <v>117</v>
      </c>
      <c r="C6" s="1"/>
      <c r="D6" s="93" t="s">
        <v>213</v>
      </c>
    </row>
    <row r="7" spans="2:6" ht="23.4" customHeight="1">
      <c r="B7" s="94" t="s">
        <v>193</v>
      </c>
      <c r="C7" s="1"/>
      <c r="D7" s="93" t="s">
        <v>214</v>
      </c>
    </row>
    <row r="8" spans="2:6" ht="23.4" customHeight="1">
      <c r="B8" s="94"/>
      <c r="C8" s="1"/>
      <c r="D8" s="93"/>
    </row>
    <row r="9" spans="2:6" s="25" customFormat="1">
      <c r="D9" s="78"/>
      <c r="F9" s="58"/>
    </row>
    <row r="10" spans="2:6" ht="15.6">
      <c r="B10" s="72" t="s">
        <v>1</v>
      </c>
      <c r="C10" s="33"/>
      <c r="D10" s="34"/>
      <c r="E10" s="34"/>
      <c r="F10" s="57" t="s">
        <v>2</v>
      </c>
    </row>
    <row r="11" spans="2:6" ht="19.95" customHeight="1">
      <c r="B11" s="1" t="s">
        <v>3</v>
      </c>
      <c r="C11" s="1"/>
      <c r="F11" s="5">
        <v>1</v>
      </c>
    </row>
    <row r="12" spans="2:6" ht="19.95" customHeight="1">
      <c r="B12" s="1" t="s">
        <v>4</v>
      </c>
      <c r="C12" s="1"/>
      <c r="F12" s="5">
        <v>2</v>
      </c>
    </row>
    <row r="13" spans="2:6" ht="19.95" customHeight="1">
      <c r="B13" s="1" t="s">
        <v>97</v>
      </c>
      <c r="C13" s="1"/>
      <c r="F13" s="5">
        <v>3</v>
      </c>
    </row>
    <row r="14" spans="2:6" ht="19.95" customHeight="1">
      <c r="B14" s="1" t="s">
        <v>5</v>
      </c>
      <c r="C14" s="1"/>
      <c r="F14" s="65" t="s">
        <v>121</v>
      </c>
    </row>
    <row r="15" spans="2:6" ht="15.6">
      <c r="B15" s="33"/>
      <c r="C15" s="33"/>
      <c r="D15" s="34"/>
      <c r="E15" s="34"/>
      <c r="F15" s="71"/>
    </row>
    <row r="16" spans="2:6" ht="19.5" customHeight="1">
      <c r="B16" s="6"/>
    </row>
    <row r="17" spans="2:7" ht="19.5" customHeight="1">
      <c r="B17" s="84" t="s">
        <v>194</v>
      </c>
    </row>
    <row r="18" spans="2:7" ht="19.5" customHeight="1">
      <c r="B18" s="85" t="s">
        <v>167</v>
      </c>
      <c r="C18" t="s">
        <v>205</v>
      </c>
    </row>
    <row r="19" spans="2:7" ht="19.5" customHeight="1">
      <c r="B19" s="70" t="s">
        <v>168</v>
      </c>
      <c r="C19" t="s">
        <v>207</v>
      </c>
    </row>
    <row r="20" spans="2:7" ht="19.5" customHeight="1">
      <c r="B20" t="s">
        <v>190</v>
      </c>
      <c r="C20" t="s">
        <v>182</v>
      </c>
    </row>
    <row r="21" spans="2:7" ht="19.5" customHeight="1">
      <c r="B21" s="70" t="s">
        <v>191</v>
      </c>
      <c r="C21" s="25" t="s">
        <v>202</v>
      </c>
      <c r="D21" s="25"/>
      <c r="E21" s="25"/>
      <c r="F21" s="58"/>
    </row>
    <row r="22" spans="2:7" ht="19.5" customHeight="1">
      <c r="B22" s="70" t="s">
        <v>206</v>
      </c>
      <c r="C22" t="s">
        <v>192</v>
      </c>
    </row>
    <row r="23" spans="2:7" ht="21">
      <c r="B23" s="4"/>
      <c r="C23" s="4"/>
    </row>
    <row r="24" spans="2:7" ht="15.6" hidden="1">
      <c r="B24" s="1" t="s">
        <v>10</v>
      </c>
      <c r="C24" s="1"/>
      <c r="D24" s="73"/>
      <c r="E24" s="69"/>
      <c r="F24" s="77"/>
    </row>
    <row r="25" spans="2:7" ht="15.6" hidden="1">
      <c r="B25" s="1"/>
      <c r="C25" s="1"/>
      <c r="D25" s="74"/>
    </row>
    <row r="26" spans="2:7" ht="15.6" hidden="1">
      <c r="B26" s="1" t="s">
        <v>117</v>
      </c>
      <c r="C26" s="1"/>
      <c r="D26" s="75"/>
      <c r="E26" s="69"/>
      <c r="F26" s="77"/>
    </row>
    <row r="27" spans="2:7" hidden="1">
      <c r="D27" s="6"/>
    </row>
    <row r="28" spans="2:7" hidden="1">
      <c r="B28" t="s">
        <v>136</v>
      </c>
      <c r="D28" s="76"/>
      <c r="E28" s="69"/>
      <c r="F28" s="77"/>
    </row>
    <row r="29" spans="2:7" ht="15.6">
      <c r="B29" s="33"/>
      <c r="C29" s="33"/>
      <c r="D29" s="34"/>
      <c r="E29" s="34"/>
      <c r="F29" s="71"/>
      <c r="G29" s="34"/>
    </row>
    <row r="30" spans="2:7" ht="15.6">
      <c r="B30" s="1"/>
      <c r="C30" s="1"/>
    </row>
    <row r="31" spans="2:7">
      <c r="B31" s="49" t="s">
        <v>118</v>
      </c>
      <c r="C31" s="49"/>
      <c r="D31" t="s">
        <v>119</v>
      </c>
    </row>
    <row r="32" spans="2:7">
      <c r="D32" s="6" t="s">
        <v>215</v>
      </c>
    </row>
    <row r="33" spans="4:7">
      <c r="D33" s="6"/>
    </row>
    <row r="34" spans="4:7">
      <c r="D34" s="25"/>
      <c r="E34" s="25"/>
      <c r="F34" s="58"/>
      <c r="G34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opLeftCell="A30" zoomScale="125" zoomScaleNormal="125" workbookViewId="0">
      <selection activeCell="C48" sqref="C48"/>
    </sheetView>
  </sheetViews>
  <sheetFormatPr defaultRowHeight="14.4"/>
  <cols>
    <col min="1" max="1" width="37.44140625" customWidth="1"/>
    <col min="2" max="2" width="3.44140625" customWidth="1"/>
    <col min="3" max="3" width="10.44140625" style="25" customWidth="1"/>
    <col min="4" max="4" width="3.44140625" customWidth="1"/>
    <col min="5" max="6" width="10.44140625" style="25" customWidth="1"/>
    <col min="7" max="7" width="9.109375" style="25" customWidth="1"/>
    <col min="8" max="8" width="5.44140625" customWidth="1"/>
    <col min="9" max="9" width="3.6640625" customWidth="1"/>
  </cols>
  <sheetData>
    <row r="1" spans="1:13">
      <c r="G1" s="7" t="s">
        <v>0</v>
      </c>
    </row>
    <row r="2" spans="1:13" ht="21">
      <c r="G2" s="8" t="s">
        <v>6</v>
      </c>
    </row>
    <row r="3" spans="1:13" ht="13.95" customHeight="1" thickBot="1">
      <c r="C3" s="38"/>
      <c r="E3" s="38"/>
      <c r="F3" s="38"/>
      <c r="G3" s="38"/>
      <c r="K3" s="8"/>
    </row>
    <row r="4" spans="1:13" s="6" customFormat="1" ht="33" customHeight="1" thickBot="1">
      <c r="A4" s="6" t="s">
        <v>10</v>
      </c>
      <c r="C4" s="50" t="str">
        <f>Cover!D5</f>
        <v>31 Mar 2014</v>
      </c>
      <c r="E4" s="50" t="s">
        <v>185</v>
      </c>
      <c r="F4" s="50" t="s">
        <v>152</v>
      </c>
      <c r="G4" s="50" t="s">
        <v>124</v>
      </c>
    </row>
    <row r="5" spans="1:13">
      <c r="C5" s="27" t="s">
        <v>37</v>
      </c>
      <c r="E5" s="27" t="s">
        <v>37</v>
      </c>
      <c r="F5" s="27" t="s">
        <v>37</v>
      </c>
      <c r="G5" s="27" t="s">
        <v>37</v>
      </c>
    </row>
    <row r="6" spans="1:13">
      <c r="A6" s="6" t="s">
        <v>7</v>
      </c>
      <c r="B6" s="6"/>
      <c r="D6" s="6"/>
    </row>
    <row r="7" spans="1:13">
      <c r="A7" t="s">
        <v>8</v>
      </c>
      <c r="C7" s="22">
        <v>64631</v>
      </c>
      <c r="E7" s="22">
        <v>186919</v>
      </c>
      <c r="F7" s="22">
        <v>143073</v>
      </c>
      <c r="G7" s="22">
        <v>282998</v>
      </c>
      <c r="H7" s="9"/>
      <c r="I7" s="9"/>
      <c r="J7" s="9"/>
      <c r="K7" s="9"/>
      <c r="L7" s="9"/>
      <c r="M7" s="9"/>
    </row>
    <row r="8" spans="1:13">
      <c r="A8" s="2" t="s">
        <v>162</v>
      </c>
      <c r="C8" s="22">
        <v>605</v>
      </c>
      <c r="E8" s="22">
        <v>125600</v>
      </c>
      <c r="F8" s="22">
        <v>0</v>
      </c>
      <c r="G8" s="22">
        <v>0</v>
      </c>
      <c r="H8" s="9"/>
      <c r="I8" s="9"/>
      <c r="J8" s="9"/>
      <c r="K8" s="9"/>
      <c r="L8" s="9"/>
      <c r="M8" s="9"/>
    </row>
    <row r="9" spans="1:13">
      <c r="A9" t="s">
        <v>163</v>
      </c>
      <c r="C9" s="22">
        <v>173384</v>
      </c>
      <c r="E9" s="22">
        <f>111116</f>
        <v>111116</v>
      </c>
      <c r="F9" s="22">
        <v>225710</v>
      </c>
      <c r="G9" s="22">
        <v>209386</v>
      </c>
      <c r="H9" s="9"/>
      <c r="I9" s="9"/>
      <c r="J9" s="9"/>
      <c r="K9" s="9"/>
      <c r="L9" s="9"/>
      <c r="M9" s="9"/>
    </row>
    <row r="10" spans="1:13">
      <c r="A10" t="s">
        <v>9</v>
      </c>
      <c r="C10" s="21">
        <v>200</v>
      </c>
      <c r="E10" s="21">
        <v>200</v>
      </c>
      <c r="F10" s="21">
        <v>200</v>
      </c>
      <c r="G10" s="21">
        <v>200</v>
      </c>
      <c r="H10" s="9"/>
      <c r="I10" s="9"/>
      <c r="J10" s="9"/>
      <c r="K10" s="9"/>
      <c r="L10" s="9"/>
      <c r="M10" s="9"/>
    </row>
    <row r="11" spans="1:13">
      <c r="A11" t="s">
        <v>38</v>
      </c>
      <c r="C11" s="22">
        <f>3480+1345</f>
        <v>4825</v>
      </c>
      <c r="E11" s="22">
        <v>233</v>
      </c>
      <c r="F11" s="22">
        <v>20000</v>
      </c>
      <c r="G11" s="22">
        <v>3064</v>
      </c>
      <c r="H11" s="9"/>
      <c r="I11" s="9"/>
      <c r="J11" s="9"/>
      <c r="K11" s="9"/>
      <c r="L11" s="9"/>
      <c r="M11" s="9"/>
    </row>
    <row r="12" spans="1:13">
      <c r="A12" t="s">
        <v>11</v>
      </c>
      <c r="C12" s="22">
        <v>900</v>
      </c>
      <c r="E12" s="22">
        <v>13996</v>
      </c>
      <c r="F12" s="22">
        <v>215</v>
      </c>
      <c r="G12" s="22">
        <v>5095</v>
      </c>
      <c r="H12" s="9"/>
      <c r="I12" s="9"/>
      <c r="J12" s="9"/>
      <c r="K12" s="9"/>
      <c r="L12" s="9"/>
      <c r="M12" s="9"/>
    </row>
    <row r="13" spans="1:13" s="6" customFormat="1">
      <c r="A13" s="10" t="s">
        <v>12</v>
      </c>
      <c r="B13" s="10"/>
      <c r="C13" s="23">
        <f>SUM(C7:C12)</f>
        <v>244545</v>
      </c>
      <c r="D13" s="10"/>
      <c r="E13" s="23">
        <f>SUM(E7:E12)</f>
        <v>438064</v>
      </c>
      <c r="F13" s="23">
        <f>SUM(F7:F12)</f>
        <v>389198</v>
      </c>
      <c r="G13" s="23">
        <f>SUM(G7:G12)</f>
        <v>500743</v>
      </c>
      <c r="H13" s="12"/>
      <c r="I13" s="12"/>
      <c r="J13" s="12"/>
      <c r="K13" s="12"/>
      <c r="L13" s="12"/>
      <c r="M13" s="12"/>
    </row>
    <row r="14" spans="1:13">
      <c r="A14" s="6" t="s">
        <v>13</v>
      </c>
      <c r="B14" s="6"/>
      <c r="C14" s="22"/>
      <c r="D14" s="6"/>
      <c r="E14" s="22"/>
      <c r="F14" s="22"/>
      <c r="G14" s="22"/>
      <c r="H14" s="9"/>
      <c r="I14" s="9"/>
      <c r="J14" s="9"/>
      <c r="K14" s="9"/>
      <c r="L14" s="9"/>
      <c r="M14" s="9"/>
    </row>
    <row r="15" spans="1:13">
      <c r="A15" t="s">
        <v>16</v>
      </c>
      <c r="C15" s="22">
        <v>51523</v>
      </c>
      <c r="E15" s="22">
        <v>60219</v>
      </c>
      <c r="F15" s="22">
        <v>64531</v>
      </c>
      <c r="G15" s="22">
        <v>63531</v>
      </c>
      <c r="H15" s="9"/>
      <c r="I15" s="9"/>
      <c r="J15" s="9"/>
      <c r="K15" s="9"/>
      <c r="L15" s="9"/>
      <c r="M15" s="9"/>
    </row>
    <row r="16" spans="1:13">
      <c r="A16" t="s">
        <v>14</v>
      </c>
      <c r="C16" s="22">
        <v>-42157</v>
      </c>
      <c r="E16" s="22">
        <v>-52678</v>
      </c>
      <c r="F16" s="22">
        <v>-54146</v>
      </c>
      <c r="G16" s="22">
        <v>-44177</v>
      </c>
      <c r="H16" s="9"/>
      <c r="I16" s="9"/>
      <c r="J16" s="9"/>
      <c r="K16" s="9"/>
      <c r="L16" s="9"/>
      <c r="M16" s="9"/>
    </row>
    <row r="17" spans="1:13">
      <c r="A17" t="s">
        <v>15</v>
      </c>
      <c r="C17" s="22">
        <v>35969</v>
      </c>
      <c r="E17" s="22">
        <v>35969</v>
      </c>
      <c r="F17" s="22">
        <v>35969</v>
      </c>
      <c r="G17" s="22">
        <v>19798</v>
      </c>
      <c r="H17" s="9"/>
      <c r="I17" s="9"/>
      <c r="J17" s="9"/>
      <c r="K17" s="9"/>
      <c r="L17" s="9"/>
      <c r="M17" s="9"/>
    </row>
    <row r="18" spans="1:13">
      <c r="A18" t="s">
        <v>17</v>
      </c>
      <c r="C18" s="22">
        <v>-9484</v>
      </c>
      <c r="E18" s="22">
        <v>-9484</v>
      </c>
      <c r="F18" s="22">
        <v>-3372</v>
      </c>
      <c r="G18" s="22">
        <v>-10158</v>
      </c>
      <c r="H18" s="9"/>
      <c r="I18" s="9"/>
      <c r="J18" s="9"/>
      <c r="K18" s="9"/>
      <c r="L18" s="9"/>
      <c r="M18" s="9"/>
    </row>
    <row r="19" spans="1:13" s="6" customFormat="1">
      <c r="A19" s="10" t="s">
        <v>18</v>
      </c>
      <c r="B19" s="10"/>
      <c r="C19" s="23">
        <f>SUM(C14:C18)</f>
        <v>35851</v>
      </c>
      <c r="D19" s="10"/>
      <c r="E19" s="23">
        <f>SUM(E14:E18)</f>
        <v>34026</v>
      </c>
      <c r="F19" s="23">
        <f>SUM(F14:F18)</f>
        <v>42982</v>
      </c>
      <c r="G19" s="23">
        <f>SUM(G14:G18)</f>
        <v>28994</v>
      </c>
      <c r="H19" s="12"/>
      <c r="I19" s="12"/>
      <c r="J19" s="12"/>
      <c r="K19" s="12"/>
      <c r="L19" s="12"/>
      <c r="M19" s="12"/>
    </row>
    <row r="20" spans="1:13" s="6" customFormat="1" ht="19.95" customHeight="1" thickBot="1">
      <c r="A20" s="6" t="s">
        <v>19</v>
      </c>
      <c r="C20" s="39">
        <f>C13+C19</f>
        <v>280396</v>
      </c>
      <c r="E20" s="39">
        <f>E13+E19</f>
        <v>472090</v>
      </c>
      <c r="F20" s="39">
        <f>F13+F19</f>
        <v>432180</v>
      </c>
      <c r="G20" s="39">
        <f>G13+G19</f>
        <v>529737</v>
      </c>
      <c r="H20" s="12"/>
      <c r="I20" s="12"/>
      <c r="J20" s="12"/>
      <c r="K20" s="12"/>
      <c r="L20" s="12"/>
      <c r="M20" s="12"/>
    </row>
    <row r="21" spans="1:13" ht="19.2" customHeight="1">
      <c r="A21" s="6" t="s">
        <v>20</v>
      </c>
      <c r="B21" s="6"/>
      <c r="D21" s="6"/>
    </row>
    <row r="22" spans="1:13">
      <c r="A22" t="s">
        <v>21</v>
      </c>
      <c r="C22" s="22">
        <f>64+9508</f>
        <v>9572</v>
      </c>
      <c r="E22" s="22">
        <v>5229</v>
      </c>
      <c r="F22" s="22">
        <v>2988</v>
      </c>
      <c r="G22" s="22">
        <v>4413</v>
      </c>
      <c r="H22" s="9"/>
      <c r="I22" s="9"/>
      <c r="J22" s="9"/>
      <c r="K22" s="9"/>
      <c r="L22" s="9"/>
      <c r="M22" s="9"/>
    </row>
    <row r="23" spans="1:13">
      <c r="A23" t="s">
        <v>195</v>
      </c>
      <c r="C23" s="22">
        <v>4700</v>
      </c>
      <c r="E23" s="22">
        <v>29690</v>
      </c>
      <c r="F23" s="22">
        <v>0</v>
      </c>
      <c r="G23" s="22">
        <v>0</v>
      </c>
      <c r="H23" s="9"/>
      <c r="I23" s="9"/>
      <c r="J23" s="9"/>
      <c r="K23" s="9"/>
      <c r="L23" s="9"/>
      <c r="M23" s="9"/>
    </row>
    <row r="24" spans="1:13">
      <c r="A24" s="2" t="s">
        <v>22</v>
      </c>
      <c r="C24" s="22">
        <v>64</v>
      </c>
      <c r="E24" s="22">
        <v>402</v>
      </c>
      <c r="F24" s="22">
        <v>1658</v>
      </c>
      <c r="G24" s="22">
        <v>0</v>
      </c>
      <c r="H24" s="9"/>
      <c r="I24" s="9"/>
      <c r="J24" s="9"/>
      <c r="K24" s="9"/>
      <c r="L24" s="9"/>
      <c r="M24" s="9"/>
    </row>
    <row r="25" spans="1:13">
      <c r="A25" t="s">
        <v>23</v>
      </c>
      <c r="C25" s="21">
        <v>597</v>
      </c>
      <c r="E25" s="21">
        <v>8868</v>
      </c>
      <c r="F25" s="21">
        <v>7626</v>
      </c>
      <c r="G25" s="21">
        <v>8458</v>
      </c>
      <c r="H25" s="9"/>
      <c r="I25" s="9"/>
      <c r="J25" s="9"/>
      <c r="K25" s="9"/>
      <c r="L25" s="9"/>
      <c r="M25" s="9"/>
    </row>
    <row r="26" spans="1:13">
      <c r="A26" t="s">
        <v>24</v>
      </c>
      <c r="C26" s="22">
        <v>-1395</v>
      </c>
      <c r="E26" s="22">
        <v>-2629</v>
      </c>
      <c r="F26" s="22">
        <v>-4631</v>
      </c>
      <c r="G26" s="22">
        <v>-3329</v>
      </c>
      <c r="H26" s="9"/>
      <c r="I26" s="9"/>
      <c r="J26" s="9"/>
      <c r="K26" s="9"/>
      <c r="L26" s="9"/>
      <c r="M26" s="9"/>
    </row>
    <row r="27" spans="1:13">
      <c r="A27" t="s">
        <v>26</v>
      </c>
      <c r="C27" s="22">
        <v>1330</v>
      </c>
      <c r="E27" s="22">
        <v>2274</v>
      </c>
      <c r="F27" s="22">
        <v>2412</v>
      </c>
      <c r="G27" s="22">
        <v>7558</v>
      </c>
      <c r="H27" s="9"/>
      <c r="I27" s="9"/>
      <c r="J27" s="9"/>
      <c r="K27" s="9"/>
      <c r="L27" s="9"/>
      <c r="M27" s="9"/>
    </row>
    <row r="28" spans="1:13">
      <c r="A28" t="s">
        <v>25</v>
      </c>
      <c r="C28" s="22">
        <v>611</v>
      </c>
      <c r="E28" s="22">
        <v>988</v>
      </c>
      <c r="F28" s="22">
        <v>1077</v>
      </c>
      <c r="G28" s="22">
        <v>0</v>
      </c>
      <c r="H28" s="9"/>
      <c r="I28" s="9"/>
      <c r="J28" s="9"/>
      <c r="K28" s="9"/>
      <c r="L28" s="9"/>
      <c r="M28" s="9"/>
    </row>
    <row r="29" spans="1:13">
      <c r="A29" t="s">
        <v>28</v>
      </c>
      <c r="C29" s="22">
        <v>15184</v>
      </c>
      <c r="E29" s="22">
        <v>17243</v>
      </c>
      <c r="F29" s="22">
        <v>34013</v>
      </c>
      <c r="G29" s="22">
        <v>27968</v>
      </c>
      <c r="H29" s="9"/>
      <c r="I29" s="9"/>
      <c r="J29" s="9"/>
      <c r="K29" s="9"/>
      <c r="L29" s="9"/>
      <c r="M29" s="9"/>
    </row>
    <row r="30" spans="1:13">
      <c r="A30" t="s">
        <v>153</v>
      </c>
      <c r="C30" s="22">
        <v>1150</v>
      </c>
      <c r="E30" s="22">
        <v>68000</v>
      </c>
      <c r="F30" s="22">
        <v>6300</v>
      </c>
      <c r="G30" s="22">
        <v>47892</v>
      </c>
      <c r="H30" s="9"/>
      <c r="I30" s="9"/>
      <c r="J30" s="9"/>
      <c r="K30" s="9"/>
      <c r="L30" s="9"/>
      <c r="M30" s="9"/>
    </row>
    <row r="31" spans="1:13">
      <c r="A31" t="s">
        <v>27</v>
      </c>
      <c r="C31" s="22">
        <v>0</v>
      </c>
      <c r="E31" s="22">
        <v>0</v>
      </c>
      <c r="F31" s="22">
        <v>0</v>
      </c>
      <c r="G31" s="22">
        <v>101923</v>
      </c>
      <c r="H31" s="9"/>
      <c r="I31" s="9"/>
      <c r="J31" s="9"/>
      <c r="K31" s="9"/>
      <c r="L31" s="9"/>
      <c r="M31" s="9"/>
    </row>
    <row r="32" spans="1:13" s="6" customFormat="1">
      <c r="A32" s="10" t="s">
        <v>40</v>
      </c>
      <c r="B32" s="10"/>
      <c r="C32" s="23">
        <f>SUM(C21:C31)</f>
        <v>31813</v>
      </c>
      <c r="D32" s="10"/>
      <c r="E32" s="23">
        <f>SUM(E21:E31)</f>
        <v>130065</v>
      </c>
      <c r="F32" s="23">
        <f>SUM(F21:F31)</f>
        <v>51443</v>
      </c>
      <c r="G32" s="23">
        <f>SUM(G21:G31)</f>
        <v>194883</v>
      </c>
      <c r="H32" s="12"/>
      <c r="I32" s="12"/>
      <c r="J32" s="12"/>
      <c r="K32" s="12"/>
      <c r="L32" s="12"/>
      <c r="M32" s="12"/>
    </row>
    <row r="33" spans="1:13">
      <c r="A33" s="6" t="s">
        <v>41</v>
      </c>
      <c r="B33" s="6"/>
      <c r="C33" s="22"/>
      <c r="D33" s="6"/>
      <c r="E33" s="22"/>
      <c r="F33" s="22"/>
      <c r="G33" s="22"/>
      <c r="H33" s="9"/>
      <c r="I33" s="9"/>
      <c r="J33" s="9"/>
      <c r="K33" s="9"/>
      <c r="L33" s="9"/>
      <c r="M33" s="9"/>
    </row>
    <row r="34" spans="1:13">
      <c r="A34" t="s">
        <v>30</v>
      </c>
      <c r="C34" s="22">
        <v>-699</v>
      </c>
      <c r="E34" s="22">
        <v>27014</v>
      </c>
      <c r="F34" s="22">
        <v>16510</v>
      </c>
      <c r="G34" s="22">
        <v>13138</v>
      </c>
      <c r="H34" s="9"/>
      <c r="I34" s="9"/>
      <c r="J34" s="9"/>
      <c r="K34" s="9"/>
      <c r="L34" s="9"/>
      <c r="M34" s="9"/>
    </row>
    <row r="35" spans="1:13">
      <c r="A35" t="s">
        <v>29</v>
      </c>
      <c r="C35" s="22">
        <v>10818</v>
      </c>
      <c r="E35" s="22">
        <v>13847</v>
      </c>
      <c r="F35" s="22">
        <v>26085</v>
      </c>
      <c r="G35" s="22">
        <v>23931</v>
      </c>
      <c r="H35" s="9"/>
      <c r="I35" s="9"/>
      <c r="J35" s="9"/>
      <c r="K35" s="9"/>
      <c r="L35" s="9"/>
      <c r="M35" s="9"/>
    </row>
    <row r="36" spans="1:13" s="6" customFormat="1">
      <c r="A36" s="10" t="s">
        <v>42</v>
      </c>
      <c r="B36" s="10"/>
      <c r="C36" s="23">
        <f>SUM(C33:C35)</f>
        <v>10119</v>
      </c>
      <c r="D36" s="10"/>
      <c r="E36" s="23">
        <f>SUM(E33:E35)</f>
        <v>40861</v>
      </c>
      <c r="F36" s="23">
        <f>SUM(F33:F35)</f>
        <v>42595</v>
      </c>
      <c r="G36" s="23">
        <f>SUM(G33:G35)</f>
        <v>37069</v>
      </c>
      <c r="H36" s="12"/>
      <c r="I36" s="12"/>
      <c r="J36" s="12"/>
      <c r="K36" s="12"/>
      <c r="L36" s="12"/>
      <c r="M36" s="12"/>
    </row>
    <row r="37" spans="1:13" s="6" customFormat="1" ht="19.95" customHeight="1" thickBot="1">
      <c r="A37" s="6" t="s">
        <v>31</v>
      </c>
      <c r="C37" s="39">
        <f>C32+C36</f>
        <v>41932</v>
      </c>
      <c r="E37" s="39">
        <f>E32+E36</f>
        <v>170926</v>
      </c>
      <c r="F37" s="39">
        <f>F32+F36</f>
        <v>94038</v>
      </c>
      <c r="G37" s="39">
        <f>G32+G36</f>
        <v>231952</v>
      </c>
      <c r="H37" s="12"/>
      <c r="I37" s="12"/>
      <c r="J37" s="12"/>
      <c r="K37" s="12"/>
      <c r="L37" s="12"/>
      <c r="M37" s="12"/>
    </row>
    <row r="38" spans="1:13" ht="27" customHeight="1" thickBot="1">
      <c r="A38" s="6" t="s">
        <v>32</v>
      </c>
      <c r="B38" s="6"/>
      <c r="C38" s="40">
        <f>C20-C37</f>
        <v>238464</v>
      </c>
      <c r="D38" s="6"/>
      <c r="E38" s="40">
        <f>E20-E37</f>
        <v>301164</v>
      </c>
      <c r="F38" s="40">
        <f>F20-F37</f>
        <v>338142</v>
      </c>
      <c r="G38" s="40">
        <f>G20-G37</f>
        <v>297785</v>
      </c>
      <c r="H38" s="9"/>
      <c r="I38" s="9"/>
      <c r="J38" s="9"/>
      <c r="K38" s="9"/>
      <c r="L38" s="9"/>
      <c r="M38" s="9"/>
    </row>
    <row r="39" spans="1:13" ht="15" thickTop="1">
      <c r="C39" s="22"/>
      <c r="E39" s="22"/>
      <c r="F39" s="22"/>
      <c r="G39" s="22"/>
      <c r="H39" s="9"/>
      <c r="I39" s="9"/>
      <c r="J39" s="9"/>
      <c r="K39" s="9"/>
      <c r="L39" s="9"/>
      <c r="M39" s="9"/>
    </row>
    <row r="40" spans="1:13" s="6" customFormat="1">
      <c r="A40" s="6" t="s">
        <v>35</v>
      </c>
      <c r="C40" s="29"/>
      <c r="E40" s="29"/>
      <c r="F40" s="29"/>
      <c r="G40" s="29"/>
      <c r="H40" s="12"/>
      <c r="I40" s="12"/>
      <c r="J40" s="12"/>
      <c r="K40" s="12"/>
      <c r="L40" s="12"/>
      <c r="M40" s="12"/>
    </row>
    <row r="41" spans="1:13">
      <c r="A41" t="s">
        <v>34</v>
      </c>
      <c r="C41" s="22">
        <v>301164</v>
      </c>
      <c r="E41" s="22">
        <v>338142</v>
      </c>
      <c r="F41" s="22">
        <v>297785</v>
      </c>
      <c r="G41" s="22">
        <v>205848</v>
      </c>
      <c r="H41" s="9"/>
      <c r="I41" s="9"/>
      <c r="J41" s="9"/>
      <c r="K41" s="9"/>
      <c r="L41" s="9"/>
      <c r="M41" s="9"/>
    </row>
    <row r="42" spans="1:13">
      <c r="A42" t="s">
        <v>33</v>
      </c>
      <c r="C42" s="22">
        <f>'Operating Summary'!D34</f>
        <v>-62700</v>
      </c>
      <c r="E42" s="22">
        <f>E38-E41</f>
        <v>-36978</v>
      </c>
      <c r="F42" s="22">
        <v>40357</v>
      </c>
      <c r="G42" s="22">
        <f>G38-G41</f>
        <v>91937</v>
      </c>
      <c r="H42" s="9"/>
      <c r="I42" s="9"/>
      <c r="J42" s="9"/>
      <c r="K42" s="9"/>
      <c r="L42" s="9"/>
      <c r="M42" s="9"/>
    </row>
    <row r="43" spans="1:13" s="6" customFormat="1" ht="19.2" customHeight="1" thickBot="1">
      <c r="A43" s="6" t="s">
        <v>36</v>
      </c>
      <c r="C43" s="41">
        <f>SUM(C41:C42)</f>
        <v>238464</v>
      </c>
      <c r="E43" s="41">
        <f>SUM(E41:E42)</f>
        <v>301164</v>
      </c>
      <c r="F43" s="41">
        <f>SUM(F41:F42)</f>
        <v>338142</v>
      </c>
      <c r="G43" s="41">
        <f>SUM(G41:G42)</f>
        <v>297785</v>
      </c>
      <c r="H43" s="12"/>
      <c r="I43" s="12"/>
      <c r="J43" s="12"/>
      <c r="K43" s="12"/>
      <c r="L43" s="12"/>
      <c r="M43" s="12"/>
    </row>
    <row r="44" spans="1:13" s="6" customFormat="1" ht="15" thickTop="1">
      <c r="C44" s="32"/>
      <c r="E44" s="32"/>
      <c r="F44" s="32"/>
      <c r="G44" s="32"/>
      <c r="H44" s="12"/>
      <c r="I44" s="12"/>
      <c r="J44" s="12"/>
      <c r="K44" s="12"/>
      <c r="L44" s="12"/>
      <c r="M44" s="12"/>
    </row>
    <row r="45" spans="1:13" s="47" customFormat="1">
      <c r="A45" s="91" t="s">
        <v>39</v>
      </c>
      <c r="B45" s="91"/>
      <c r="C45" s="92"/>
      <c r="D45" s="91"/>
      <c r="E45" s="48">
        <f>E43-E19</f>
        <v>267138</v>
      </c>
      <c r="F45" s="48">
        <f>F43-F19</f>
        <v>295160</v>
      </c>
      <c r="G45" s="48">
        <f>G43-G19</f>
        <v>268791</v>
      </c>
      <c r="H45" s="48"/>
      <c r="I45" s="48"/>
      <c r="J45" s="48"/>
      <c r="K45" s="48"/>
      <c r="L45" s="48"/>
      <c r="M45" s="48"/>
    </row>
    <row r="46" spans="1:13">
      <c r="A46" t="s">
        <v>115</v>
      </c>
      <c r="C46" s="22"/>
      <c r="E46" s="22"/>
      <c r="F46" s="22"/>
      <c r="G46" s="22"/>
      <c r="H46" s="9"/>
      <c r="I46" s="9"/>
      <c r="J46" s="9"/>
      <c r="K46" s="9"/>
      <c r="L46" s="9"/>
      <c r="M46" s="9"/>
    </row>
    <row r="47" spans="1:13">
      <c r="C47" s="22"/>
      <c r="E47" s="22"/>
      <c r="F47" s="22"/>
      <c r="G47" s="22"/>
      <c r="H47" s="9"/>
      <c r="I47" s="9"/>
      <c r="J47" s="9"/>
      <c r="K47" s="9"/>
      <c r="L47" s="9"/>
      <c r="M47" s="9"/>
    </row>
    <row r="48" spans="1:13">
      <c r="C48" s="22"/>
      <c r="E48" s="22"/>
      <c r="F48" s="22"/>
      <c r="G48" s="22"/>
      <c r="H48" s="9"/>
      <c r="I48" s="9"/>
      <c r="J48" s="9"/>
      <c r="K48" s="9"/>
      <c r="L48" s="9"/>
      <c r="M48" s="9"/>
    </row>
    <row r="49" spans="3:13">
      <c r="C49" s="22"/>
      <c r="E49" s="22"/>
      <c r="F49" s="22"/>
      <c r="G49" s="22"/>
      <c r="H49" s="9"/>
      <c r="I49" s="9"/>
      <c r="J49" s="9"/>
      <c r="K49" s="9"/>
      <c r="L49" s="9"/>
      <c r="M49" s="9"/>
    </row>
    <row r="50" spans="3:13">
      <c r="C50" s="22"/>
      <c r="E50" s="22"/>
      <c r="F50" s="22"/>
      <c r="G50" s="22"/>
      <c r="H50" s="9"/>
      <c r="I50" s="9"/>
      <c r="J50" s="9"/>
      <c r="K50" s="9"/>
      <c r="L50" s="9"/>
      <c r="M50" s="9"/>
    </row>
    <row r="51" spans="3:13">
      <c r="C51" s="22"/>
      <c r="E51" s="22"/>
      <c r="F51" s="22"/>
      <c r="G51" s="22"/>
      <c r="H51" s="9"/>
      <c r="I51" s="9"/>
      <c r="J51" s="9"/>
      <c r="K51" s="9"/>
      <c r="L51" s="9"/>
      <c r="M51" s="9"/>
    </row>
    <row r="52" spans="3:13">
      <c r="C52" s="22"/>
      <c r="E52" s="22"/>
      <c r="F52" s="22"/>
      <c r="G52" s="22"/>
      <c r="H52" s="9"/>
      <c r="I52" s="9"/>
      <c r="J52" s="9"/>
      <c r="K52" s="9"/>
      <c r="L52" s="9"/>
      <c r="M52" s="9"/>
    </row>
    <row r="53" spans="3:13">
      <c r="C53" s="22"/>
      <c r="E53" s="22"/>
      <c r="F53" s="22"/>
      <c r="G53" s="22"/>
      <c r="H53" s="9"/>
      <c r="I53" s="9"/>
      <c r="J53" s="9"/>
      <c r="K53" s="9"/>
      <c r="L53" s="9"/>
      <c r="M53" s="9"/>
    </row>
    <row r="54" spans="3:13">
      <c r="C54" s="22"/>
      <c r="E54" s="22"/>
      <c r="F54" s="22"/>
      <c r="G54" s="22"/>
      <c r="H54" s="9"/>
      <c r="I54" s="9"/>
      <c r="J54" s="9"/>
      <c r="K54" s="9"/>
      <c r="L54" s="9"/>
      <c r="M54" s="9"/>
    </row>
    <row r="55" spans="3:13">
      <c r="C55" s="22"/>
      <c r="E55" s="22"/>
      <c r="F55" s="22"/>
      <c r="G55" s="22"/>
      <c r="H55" s="9"/>
      <c r="I55" s="9"/>
      <c r="J55" s="9"/>
      <c r="K55" s="9"/>
      <c r="L55" s="9"/>
      <c r="M55" s="9"/>
    </row>
    <row r="56" spans="3:13">
      <c r="C56" s="22"/>
      <c r="E56" s="22"/>
      <c r="F56" s="22"/>
      <c r="G56" s="22"/>
      <c r="H56" s="9"/>
      <c r="I56" s="9"/>
      <c r="J56" s="9"/>
      <c r="K56" s="9"/>
      <c r="L56" s="9"/>
      <c r="M56" s="9"/>
    </row>
  </sheetData>
  <pageMargins left="0.70866141732283472" right="0.70866141732283472" top="0.74803149606299213" bottom="0.74803149606299213" header="0.31496062992125984" footer="0.31496062992125984"/>
  <pageSetup paperSize="9" orientation="portrait" useFirstPageNumber="1" r:id="rId1"/>
  <headerFooter>
    <oddFooter>&amp;R&amp;"-,Bold"Page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topLeftCell="A15" workbookViewId="0">
      <selection activeCell="D37" sqref="D37"/>
    </sheetView>
  </sheetViews>
  <sheetFormatPr defaultRowHeight="14.4"/>
  <cols>
    <col min="1" max="1" width="6.6640625" style="15" customWidth="1"/>
    <col min="2" max="2" width="24.6640625" customWidth="1"/>
    <col min="3" max="3" width="7.109375" customWidth="1"/>
    <col min="4" max="4" width="11.5546875" style="2" customWidth="1"/>
    <col min="5" max="5" width="6.109375" customWidth="1"/>
    <col min="6" max="6" width="9.88671875" style="2" customWidth="1"/>
    <col min="7" max="7" width="6.21875" style="62" customWidth="1"/>
    <col min="8" max="8" width="11" customWidth="1"/>
    <col min="9" max="9" width="3.6640625" customWidth="1"/>
  </cols>
  <sheetData>
    <row r="1" spans="1:13">
      <c r="H1" s="7" t="s">
        <v>0</v>
      </c>
    </row>
    <row r="2" spans="1:13" ht="21">
      <c r="H2" s="8" t="s">
        <v>43</v>
      </c>
    </row>
    <row r="3" spans="1:13" ht="19.2" customHeight="1">
      <c r="B3" s="51"/>
      <c r="C3" s="51"/>
      <c r="H3" s="95" t="str">
        <f>Cover!D6</f>
        <v>1 July 2013 to 31 March 2014</v>
      </c>
    </row>
    <row r="4" spans="1:13" ht="24" customHeight="1" thickBot="1">
      <c r="D4" s="42"/>
      <c r="F4" s="42"/>
      <c r="H4" s="24"/>
      <c r="K4" s="8"/>
    </row>
    <row r="5" spans="1:13" s="6" customFormat="1" ht="32.4" customHeight="1" thickBot="1">
      <c r="A5" s="16"/>
      <c r="D5" s="90" t="s">
        <v>196</v>
      </c>
      <c r="F5" s="90" t="s">
        <v>177</v>
      </c>
      <c r="G5" s="79"/>
      <c r="H5" s="90" t="s">
        <v>184</v>
      </c>
    </row>
    <row r="6" spans="1:13">
      <c r="D6" s="14" t="s">
        <v>37</v>
      </c>
      <c r="F6" s="14" t="s">
        <v>37</v>
      </c>
      <c r="H6" s="14" t="s">
        <v>37</v>
      </c>
    </row>
    <row r="7" spans="1:13" s="2" customFormat="1" ht="18" customHeight="1">
      <c r="A7" s="2" t="s">
        <v>135</v>
      </c>
      <c r="D7" s="102" t="str">
        <f>Cover!D7</f>
        <v>9</v>
      </c>
      <c r="F7" s="2">
        <v>12</v>
      </c>
      <c r="G7" s="62"/>
      <c r="H7" s="2">
        <v>12</v>
      </c>
    </row>
    <row r="8" spans="1:13" ht="18" customHeight="1">
      <c r="B8" s="17"/>
      <c r="C8" s="17"/>
      <c r="E8" s="17"/>
      <c r="G8" s="52"/>
      <c r="H8" s="47"/>
    </row>
    <row r="9" spans="1:13">
      <c r="A9" s="6" t="s">
        <v>44</v>
      </c>
    </row>
    <row r="10" spans="1:13">
      <c r="A10" t="s">
        <v>52</v>
      </c>
      <c r="D10" s="43">
        <f>Income!C12</f>
        <v>62303</v>
      </c>
      <c r="E10" s="9"/>
      <c r="F10" s="43">
        <f>Income!E12</f>
        <v>83941</v>
      </c>
      <c r="G10" s="83"/>
      <c r="H10" s="9">
        <f>Income!G12</f>
        <v>323758</v>
      </c>
      <c r="I10" s="9"/>
      <c r="J10" s="9"/>
      <c r="K10" s="9"/>
      <c r="L10" s="9"/>
      <c r="M10" s="9"/>
    </row>
    <row r="11" spans="1:13">
      <c r="A11" t="s">
        <v>145</v>
      </c>
      <c r="D11" s="44">
        <f>Income!C23</f>
        <v>14586</v>
      </c>
      <c r="E11" s="9"/>
      <c r="F11" s="44">
        <f>Income!E23</f>
        <v>21433</v>
      </c>
      <c r="H11" s="21">
        <f>Income!G23</f>
        <v>91</v>
      </c>
      <c r="I11" s="9"/>
      <c r="J11" s="9"/>
      <c r="K11" s="9"/>
      <c r="L11" s="9"/>
      <c r="M11" s="9"/>
    </row>
    <row r="12" spans="1:13">
      <c r="A12" t="s">
        <v>146</v>
      </c>
      <c r="D12" s="44">
        <f>Income!C30</f>
        <v>14750</v>
      </c>
      <c r="E12" s="9"/>
      <c r="F12" s="44">
        <f>Income!E30</f>
        <v>29500</v>
      </c>
      <c r="G12" s="83"/>
      <c r="H12" s="21">
        <f>Income!G30</f>
        <v>231617</v>
      </c>
      <c r="I12" s="9"/>
      <c r="J12" s="9"/>
      <c r="K12" s="9"/>
      <c r="L12" s="9"/>
      <c r="M12" s="9"/>
    </row>
    <row r="13" spans="1:13">
      <c r="A13" t="s">
        <v>53</v>
      </c>
      <c r="D13" s="43">
        <f>Income!C17</f>
        <v>10576</v>
      </c>
      <c r="E13" s="9"/>
      <c r="F13" s="43">
        <f>Income!E17</f>
        <v>17000</v>
      </c>
      <c r="G13" s="83"/>
      <c r="H13" s="9">
        <f>Income!G17</f>
        <v>17145</v>
      </c>
      <c r="I13" s="9"/>
      <c r="J13" s="9"/>
      <c r="K13" s="9"/>
      <c r="L13" s="9"/>
      <c r="M13" s="9"/>
    </row>
    <row r="14" spans="1:13">
      <c r="A14" t="s">
        <v>54</v>
      </c>
      <c r="D14" s="45">
        <f>Income!C36</f>
        <v>8063</v>
      </c>
      <c r="E14" s="9"/>
      <c r="F14" s="45">
        <f>Income!E36</f>
        <v>6000</v>
      </c>
      <c r="G14" s="83"/>
      <c r="H14" s="22">
        <f>Income!G36</f>
        <v>15896</v>
      </c>
      <c r="I14" s="9"/>
      <c r="J14" s="9"/>
      <c r="K14" s="9"/>
      <c r="L14" s="9"/>
      <c r="M14" s="9"/>
    </row>
    <row r="15" spans="1:13" s="6" customFormat="1">
      <c r="A15" s="53"/>
      <c r="B15" s="10"/>
      <c r="C15" s="10"/>
      <c r="D15" s="23">
        <f>SUM(D10:D14)</f>
        <v>110278</v>
      </c>
      <c r="E15" s="12"/>
      <c r="F15" s="23">
        <f>SUM(F10:F14)</f>
        <v>157874</v>
      </c>
      <c r="G15" s="83"/>
      <c r="H15" s="23">
        <f>SUM(H10:H14)</f>
        <v>588507</v>
      </c>
      <c r="I15" s="12"/>
      <c r="J15" s="12"/>
      <c r="K15" s="12"/>
      <c r="L15" s="12"/>
      <c r="M15" s="12"/>
    </row>
    <row r="16" spans="1:13">
      <c r="A16" s="6" t="s">
        <v>45</v>
      </c>
      <c r="D16" s="45"/>
      <c r="E16" s="9"/>
      <c r="F16" s="45"/>
      <c r="H16" s="22"/>
      <c r="I16" s="9"/>
      <c r="J16" s="9"/>
      <c r="K16" s="9"/>
      <c r="L16" s="9"/>
      <c r="M16" s="9"/>
    </row>
    <row r="17" spans="1:13">
      <c r="A17" t="s">
        <v>164</v>
      </c>
      <c r="D17" s="22">
        <f>Expenditure!D21</f>
        <v>79045</v>
      </c>
      <c r="E17" s="9"/>
      <c r="F17" s="22">
        <f>Expenditure!F21</f>
        <v>99694.547999999995</v>
      </c>
      <c r="G17" s="83"/>
      <c r="H17" s="22">
        <f>Expenditure!H21</f>
        <v>182190</v>
      </c>
      <c r="I17" s="9"/>
      <c r="J17" s="9"/>
      <c r="K17" s="9"/>
      <c r="L17" s="9"/>
      <c r="M17" s="9"/>
    </row>
    <row r="18" spans="1:13">
      <c r="A18" t="s">
        <v>48</v>
      </c>
      <c r="D18" s="22">
        <f>Expenditure!D42</f>
        <v>22290</v>
      </c>
      <c r="E18" s="9"/>
      <c r="F18" s="22">
        <f>Expenditure!F42</f>
        <v>27900</v>
      </c>
      <c r="G18" s="83"/>
      <c r="H18" s="22">
        <f>Expenditure!H42</f>
        <v>41053</v>
      </c>
      <c r="I18" s="9"/>
      <c r="J18" s="9"/>
      <c r="K18" s="9"/>
      <c r="L18" s="9"/>
      <c r="M18" s="9"/>
    </row>
    <row r="19" spans="1:13">
      <c r="A19" t="s">
        <v>49</v>
      </c>
      <c r="D19" s="22">
        <f>Expenditure!D59</f>
        <v>18782</v>
      </c>
      <c r="E19" s="9"/>
      <c r="F19" s="22">
        <f>Expenditure!F59</f>
        <v>25952</v>
      </c>
      <c r="G19" s="83"/>
      <c r="H19" s="22">
        <f>Expenditure!H59</f>
        <v>29492</v>
      </c>
      <c r="I19" s="9"/>
      <c r="J19" s="9"/>
      <c r="K19" s="9"/>
      <c r="L19" s="9"/>
      <c r="M19" s="9"/>
    </row>
    <row r="20" spans="1:13">
      <c r="A20" t="s">
        <v>50</v>
      </c>
      <c r="D20" s="22">
        <f>Expenditure!D67</f>
        <v>3765</v>
      </c>
      <c r="E20" s="9"/>
      <c r="F20" s="22">
        <f>Expenditure!F67</f>
        <v>7510.625</v>
      </c>
      <c r="G20" s="83"/>
      <c r="H20" s="22">
        <f>Expenditure!H67</f>
        <v>10469</v>
      </c>
      <c r="I20" s="9"/>
      <c r="J20" s="9"/>
      <c r="K20" s="9"/>
      <c r="L20" s="9"/>
      <c r="M20" s="9"/>
    </row>
    <row r="21" spans="1:13">
      <c r="A21" t="s">
        <v>51</v>
      </c>
      <c r="D21" s="22">
        <f>Expenditure!D72</f>
        <v>3670</v>
      </c>
      <c r="E21" s="9"/>
      <c r="F21" s="22">
        <f>Expenditure!F72</f>
        <v>3000</v>
      </c>
      <c r="G21" s="83"/>
      <c r="H21" s="22">
        <f>Expenditure!H72</f>
        <v>6121</v>
      </c>
      <c r="I21" s="9"/>
      <c r="J21" s="9"/>
      <c r="K21" s="9"/>
      <c r="L21" s="9"/>
      <c r="M21" s="9"/>
    </row>
    <row r="22" spans="1:13">
      <c r="A22" s="25" t="s">
        <v>137</v>
      </c>
      <c r="B22" s="25"/>
      <c r="C22" s="25"/>
      <c r="D22" s="22">
        <f>Expenditure!D79</f>
        <v>8039</v>
      </c>
      <c r="E22" s="22"/>
      <c r="F22" s="22">
        <f>Expenditure!F79</f>
        <v>7600</v>
      </c>
      <c r="G22" s="83"/>
      <c r="H22" s="22">
        <f>Expenditure!H79</f>
        <v>30127</v>
      </c>
      <c r="I22" s="9"/>
      <c r="J22" s="9"/>
      <c r="K22" s="9"/>
      <c r="L22" s="9"/>
      <c r="M22" s="9"/>
    </row>
    <row r="23" spans="1:13" s="6" customFormat="1">
      <c r="A23" s="53"/>
      <c r="B23" s="10"/>
      <c r="C23" s="10"/>
      <c r="D23" s="23">
        <f>SUM(D17:D22)</f>
        <v>135591</v>
      </c>
      <c r="E23" s="12"/>
      <c r="F23" s="23">
        <f>SUM(F17:F22)</f>
        <v>171657.17300000001</v>
      </c>
      <c r="G23" s="83"/>
      <c r="H23" s="23">
        <f>SUM(H17:H22)</f>
        <v>299452</v>
      </c>
      <c r="I23" s="12"/>
      <c r="J23" s="12"/>
      <c r="K23" s="12"/>
      <c r="L23" s="12"/>
      <c r="M23" s="12"/>
    </row>
    <row r="24" spans="1:13">
      <c r="A24" s="6" t="s">
        <v>46</v>
      </c>
      <c r="D24" s="45"/>
      <c r="E24" s="9"/>
      <c r="F24" s="45"/>
      <c r="H24" s="22"/>
      <c r="I24" s="9"/>
      <c r="J24" s="9"/>
      <c r="K24" s="9"/>
      <c r="L24" s="9"/>
      <c r="M24" s="9"/>
    </row>
    <row r="25" spans="1:13">
      <c r="A25" t="s">
        <v>164</v>
      </c>
      <c r="D25" s="45"/>
      <c r="E25" s="9"/>
      <c r="F25" s="45"/>
      <c r="G25" s="83"/>
      <c r="H25" s="45">
        <v>153230</v>
      </c>
      <c r="I25" s="9"/>
      <c r="J25" s="9"/>
      <c r="K25" s="9"/>
      <c r="L25" s="9"/>
      <c r="M25" s="9"/>
    </row>
    <row r="26" spans="1:13">
      <c r="A26" t="s">
        <v>48</v>
      </c>
      <c r="D26" s="45"/>
      <c r="E26" s="9"/>
      <c r="F26" s="45"/>
      <c r="G26" s="83"/>
      <c r="H26" s="45">
        <v>64022</v>
      </c>
      <c r="I26" s="9"/>
      <c r="J26" s="9"/>
      <c r="K26" s="9"/>
      <c r="L26" s="9"/>
      <c r="M26" s="9"/>
    </row>
    <row r="27" spans="1:13">
      <c r="A27" t="s">
        <v>49</v>
      </c>
      <c r="D27" s="45"/>
      <c r="E27" s="9"/>
      <c r="F27" s="45"/>
      <c r="G27" s="83"/>
      <c r="H27" s="45">
        <v>23499</v>
      </c>
      <c r="I27" s="9"/>
      <c r="J27" s="9"/>
      <c r="K27" s="9"/>
      <c r="L27" s="9"/>
      <c r="M27" s="9"/>
    </row>
    <row r="28" spans="1:13">
      <c r="A28" t="s">
        <v>50</v>
      </c>
      <c r="D28" s="45"/>
      <c r="E28" s="9"/>
      <c r="F28" s="45"/>
      <c r="H28" s="45">
        <v>2000</v>
      </c>
      <c r="I28" s="9"/>
      <c r="J28" s="9"/>
      <c r="K28" s="9"/>
      <c r="L28" s="9"/>
      <c r="M28" s="9"/>
    </row>
    <row r="29" spans="1:13">
      <c r="A29" t="s">
        <v>102</v>
      </c>
      <c r="D29" s="45"/>
      <c r="E29" s="9"/>
      <c r="F29" s="45"/>
      <c r="G29" s="83"/>
      <c r="H29" s="45">
        <v>24592</v>
      </c>
      <c r="I29" s="9"/>
      <c r="J29" s="9"/>
      <c r="K29" s="9"/>
      <c r="L29" s="9"/>
      <c r="M29" s="9"/>
    </row>
    <row r="30" spans="1:13">
      <c r="A30" t="s">
        <v>51</v>
      </c>
      <c r="D30" s="45"/>
      <c r="E30" s="9"/>
      <c r="F30" s="45"/>
      <c r="G30" s="83"/>
      <c r="H30" s="45">
        <v>58690</v>
      </c>
      <c r="I30" s="9"/>
      <c r="J30" s="9"/>
      <c r="K30" s="9"/>
      <c r="L30" s="9"/>
      <c r="M30" s="9"/>
    </row>
    <row r="31" spans="1:13">
      <c r="A31" t="s">
        <v>188</v>
      </c>
      <c r="D31" s="45">
        <f>Expenditure!D84</f>
        <v>37387</v>
      </c>
      <c r="E31" s="9"/>
      <c r="F31" s="45">
        <f>Expenditure!F84</f>
        <v>72057</v>
      </c>
      <c r="H31" s="45">
        <v>0</v>
      </c>
      <c r="I31" s="9"/>
      <c r="J31" s="9"/>
      <c r="K31" s="9"/>
      <c r="L31" s="9"/>
      <c r="M31" s="9"/>
    </row>
    <row r="32" spans="1:13" s="6" customFormat="1">
      <c r="A32" s="53"/>
      <c r="B32" s="10"/>
      <c r="C32" s="10"/>
      <c r="D32" s="11">
        <f>SUM(D24:D31)</f>
        <v>37387</v>
      </c>
      <c r="E32" s="12"/>
      <c r="F32" s="11">
        <f>SUM(F24:F31)</f>
        <v>72057</v>
      </c>
      <c r="G32" s="83"/>
      <c r="H32" s="11">
        <f>SUM(H24:H31)</f>
        <v>326033</v>
      </c>
      <c r="I32" s="12"/>
      <c r="J32" s="12"/>
      <c r="K32" s="12"/>
      <c r="L32" s="12"/>
      <c r="M32" s="12"/>
    </row>
    <row r="33" spans="1:13" s="6" customFormat="1" ht="15" customHeight="1">
      <c r="A33" s="53"/>
      <c r="B33" s="10"/>
      <c r="C33" s="10"/>
      <c r="D33" s="20"/>
      <c r="E33" s="12"/>
      <c r="F33" s="20"/>
      <c r="G33" s="62"/>
      <c r="H33" s="20"/>
      <c r="I33" s="12"/>
      <c r="J33" s="12"/>
      <c r="K33" s="12"/>
      <c r="L33" s="12"/>
      <c r="M33" s="12"/>
    </row>
    <row r="34" spans="1:13" s="6" customFormat="1" ht="19.95" customHeight="1" thickBot="1">
      <c r="A34" s="6" t="s">
        <v>47</v>
      </c>
      <c r="D34" s="31">
        <f>D15-D23-D32</f>
        <v>-62700</v>
      </c>
      <c r="E34" s="13"/>
      <c r="F34" s="31">
        <f>F15-F23-F32</f>
        <v>-85840.17300000001</v>
      </c>
      <c r="G34" s="79"/>
      <c r="H34" s="31">
        <f>H15-H23-H32</f>
        <v>-36978</v>
      </c>
      <c r="I34" s="13"/>
      <c r="J34" s="12"/>
      <c r="K34" s="12"/>
      <c r="L34" s="12"/>
      <c r="M34" s="12"/>
    </row>
    <row r="35" spans="1:13" ht="15" thickTop="1">
      <c r="D35" s="43"/>
      <c r="E35" s="9"/>
      <c r="F35" s="43"/>
      <c r="H35" s="9"/>
      <c r="I35" s="9"/>
      <c r="J35" s="9"/>
      <c r="K35" s="9"/>
      <c r="L35" s="9"/>
      <c r="M35" s="9"/>
    </row>
    <row r="36" spans="1:13">
      <c r="B36" s="17"/>
      <c r="C36" s="17"/>
      <c r="D36" s="46"/>
      <c r="E36" s="19"/>
      <c r="F36" s="46"/>
      <c r="G36" s="52"/>
      <c r="H36" s="46"/>
      <c r="I36" s="9"/>
      <c r="J36" s="9"/>
      <c r="K36" s="9"/>
      <c r="L36" s="9"/>
      <c r="M36" s="9"/>
    </row>
    <row r="37" spans="1:13" ht="17.25" customHeight="1">
      <c r="A37" s="82" t="s">
        <v>172</v>
      </c>
    </row>
    <row r="38" spans="1:13" ht="17.25" customHeight="1">
      <c r="A38" t="s">
        <v>175</v>
      </c>
      <c r="D38" s="97"/>
      <c r="F38" s="43">
        <f>H42</f>
        <v>267138</v>
      </c>
      <c r="H38" s="9">
        <f>'Balance sheet'!F45</f>
        <v>295160</v>
      </c>
    </row>
    <row r="39" spans="1:13" ht="17.25" customHeight="1">
      <c r="A39" t="s">
        <v>173</v>
      </c>
      <c r="D39" s="98"/>
      <c r="F39" s="9">
        <f t="shared" ref="F39" si="0">F34</f>
        <v>-85840.17300000001</v>
      </c>
      <c r="H39" s="9">
        <f>H34</f>
        <v>-36978</v>
      </c>
    </row>
    <row r="40" spans="1:13" ht="17.25" customHeight="1">
      <c r="A40" t="s">
        <v>174</v>
      </c>
      <c r="D40" s="98"/>
      <c r="F40" s="9">
        <f>Expenditure!F54+Expenditure!F62</f>
        <v>4932.625</v>
      </c>
      <c r="H40" s="9">
        <f>Expenditure!H54+Expenditure!H62</f>
        <v>8956</v>
      </c>
    </row>
    <row r="41" spans="1:13" ht="17.25" customHeight="1">
      <c r="A41" t="s">
        <v>55</v>
      </c>
      <c r="D41" s="99"/>
      <c r="F41" s="2">
        <v>0</v>
      </c>
      <c r="H41" s="9">
        <v>0</v>
      </c>
    </row>
    <row r="42" spans="1:13" s="6" customFormat="1" ht="17.25" customHeight="1" thickBot="1">
      <c r="A42" s="6" t="s">
        <v>176</v>
      </c>
      <c r="D42" s="32"/>
      <c r="F42" s="105">
        <f t="shared" ref="F42" si="1">SUM(F38:F41)</f>
        <v>186230.45199999999</v>
      </c>
      <c r="G42" s="63"/>
      <c r="H42" s="87">
        <f>SUM(H38:H41)</f>
        <v>267138</v>
      </c>
    </row>
    <row r="43" spans="1:13" ht="15" thickTop="1"/>
  </sheetData>
  <pageMargins left="0.70866141732283472" right="0.70866141732283472" top="0.74803149606299213" bottom="0.74803149606299213" header="0.31496062992125984" footer="0.31496062992125984"/>
  <pageSetup paperSize="9" firstPageNumber="2" orientation="portrait" useFirstPageNumber="1" r:id="rId1"/>
  <headerFooter>
    <oddFooter>&amp;R&amp;"-,Bold"Page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topLeftCell="A21" workbookViewId="0">
      <selection activeCell="E23" sqref="E23"/>
    </sheetView>
  </sheetViews>
  <sheetFormatPr defaultRowHeight="14.4"/>
  <cols>
    <col min="1" max="1" width="37.88671875" customWidth="1"/>
    <col min="2" max="2" width="9.6640625" style="15" customWidth="1"/>
    <col min="3" max="3" width="9.88671875" customWidth="1"/>
    <col min="4" max="4" width="4.77734375" customWidth="1"/>
    <col min="5" max="5" width="9.88671875" customWidth="1"/>
    <col min="6" max="6" width="5.5546875" style="25" customWidth="1"/>
    <col min="7" max="7" width="9.33203125" customWidth="1"/>
    <col min="8" max="8" width="3.6640625" customWidth="1"/>
  </cols>
  <sheetData>
    <row r="1" spans="1:11">
      <c r="G1" s="7" t="s">
        <v>0</v>
      </c>
    </row>
    <row r="2" spans="1:11" ht="21">
      <c r="G2" s="8" t="s">
        <v>44</v>
      </c>
    </row>
    <row r="3" spans="1:11" ht="19.2" customHeight="1">
      <c r="F3" s="51"/>
      <c r="G3" s="95" t="str">
        <f>Cover!D6</f>
        <v>1 July 2013 to 31 March 2014</v>
      </c>
    </row>
    <row r="4" spans="1:11" ht="13.2" customHeight="1" thickBot="1">
      <c r="C4" s="68"/>
      <c r="E4" s="68"/>
      <c r="F4" s="62"/>
      <c r="G4" s="24"/>
    </row>
    <row r="5" spans="1:11" s="6" customFormat="1" ht="34.5" customHeight="1" thickBot="1">
      <c r="A5" s="6" t="s">
        <v>10</v>
      </c>
      <c r="B5" s="16"/>
      <c r="C5" s="90" t="s">
        <v>196</v>
      </c>
      <c r="E5" s="90" t="s">
        <v>177</v>
      </c>
      <c r="F5" s="79"/>
      <c r="G5" s="90" t="s">
        <v>184</v>
      </c>
    </row>
    <row r="6" spans="1:11">
      <c r="C6" s="14" t="s">
        <v>37</v>
      </c>
      <c r="E6" s="14" t="s">
        <v>37</v>
      </c>
      <c r="G6" s="14" t="s">
        <v>37</v>
      </c>
    </row>
    <row r="7" spans="1:11">
      <c r="A7" s="6" t="s">
        <v>56</v>
      </c>
    </row>
    <row r="8" spans="1:11">
      <c r="A8" t="s">
        <v>179</v>
      </c>
      <c r="C8" s="21">
        <v>63000</v>
      </c>
      <c r="D8" s="9"/>
      <c r="E8" s="21">
        <v>70000</v>
      </c>
      <c r="G8" s="21">
        <v>0</v>
      </c>
      <c r="H8" s="9"/>
      <c r="I8" s="9"/>
      <c r="J8" s="9"/>
      <c r="K8" s="9"/>
    </row>
    <row r="9" spans="1:11">
      <c r="A9" t="s">
        <v>183</v>
      </c>
      <c r="C9" s="22">
        <v>-697</v>
      </c>
      <c r="D9" s="9"/>
      <c r="E9" s="22">
        <f>46471-G9</f>
        <v>13941</v>
      </c>
      <c r="G9" s="22">
        <v>32530</v>
      </c>
      <c r="H9" s="9"/>
      <c r="I9" s="9"/>
      <c r="J9" s="9"/>
      <c r="K9" s="9"/>
    </row>
    <row r="10" spans="1:11">
      <c r="A10" t="s">
        <v>159</v>
      </c>
      <c r="C10" s="9">
        <v>0</v>
      </c>
      <c r="D10" s="9"/>
      <c r="E10" s="9">
        <v>0</v>
      </c>
      <c r="G10" s="9">
        <v>141228</v>
      </c>
      <c r="H10" s="9"/>
      <c r="I10" s="9"/>
      <c r="J10" s="9"/>
      <c r="K10" s="9"/>
    </row>
    <row r="11" spans="1:11">
      <c r="A11" t="s">
        <v>160</v>
      </c>
      <c r="C11" s="21">
        <v>0</v>
      </c>
      <c r="D11" s="9"/>
      <c r="E11" s="21">
        <v>0</v>
      </c>
      <c r="G11" s="21">
        <v>150000</v>
      </c>
      <c r="H11" s="9"/>
      <c r="I11" s="9"/>
      <c r="J11" s="9"/>
      <c r="K11" s="9"/>
    </row>
    <row r="12" spans="1:11" s="6" customFormat="1">
      <c r="A12" s="10"/>
      <c r="B12" s="18" t="s">
        <v>111</v>
      </c>
      <c r="C12" s="23">
        <f>SUM(C8:C11)</f>
        <v>62303</v>
      </c>
      <c r="D12" s="12"/>
      <c r="E12" s="23">
        <f>SUM(E8:E11)</f>
        <v>83941</v>
      </c>
      <c r="F12" s="26"/>
      <c r="G12" s="23">
        <f>SUM(G8:G11)</f>
        <v>323758</v>
      </c>
      <c r="H12" s="12"/>
      <c r="I12" s="12"/>
      <c r="J12" s="12"/>
      <c r="K12" s="12"/>
    </row>
    <row r="13" spans="1:11">
      <c r="A13" s="6" t="s">
        <v>59</v>
      </c>
      <c r="C13" s="22"/>
      <c r="D13" s="9"/>
      <c r="E13" s="22"/>
      <c r="G13" s="22"/>
      <c r="H13" s="9"/>
      <c r="I13" s="9"/>
      <c r="J13" s="9"/>
      <c r="K13" s="9"/>
    </row>
    <row r="14" spans="1:11">
      <c r="A14" t="s">
        <v>60</v>
      </c>
      <c r="B14" s="100" t="s">
        <v>189</v>
      </c>
      <c r="C14" s="22">
        <v>4696</v>
      </c>
      <c r="D14" s="9"/>
      <c r="E14" s="22">
        <v>12000</v>
      </c>
      <c r="G14" s="22">
        <v>11145</v>
      </c>
      <c r="H14" s="9"/>
      <c r="I14" s="9"/>
      <c r="J14" s="9"/>
      <c r="K14" s="9"/>
    </row>
    <row r="15" spans="1:11">
      <c r="A15" t="s">
        <v>197</v>
      </c>
      <c r="C15" s="22">
        <v>880</v>
      </c>
      <c r="D15" s="9"/>
      <c r="E15" s="22">
        <v>0</v>
      </c>
      <c r="G15" s="22">
        <v>0</v>
      </c>
      <c r="H15" s="9"/>
      <c r="I15" s="9"/>
      <c r="J15" s="9"/>
      <c r="K15" s="9"/>
    </row>
    <row r="16" spans="1:11">
      <c r="A16" t="s">
        <v>157</v>
      </c>
      <c r="B16" s="100" t="s">
        <v>108</v>
      </c>
      <c r="C16" s="45">
        <v>5000</v>
      </c>
      <c r="D16" s="9"/>
      <c r="E16" s="45">
        <v>5000</v>
      </c>
      <c r="G16" s="22">
        <v>6000</v>
      </c>
      <c r="H16" s="9"/>
      <c r="I16" s="9"/>
      <c r="J16" s="9"/>
      <c r="K16" s="9"/>
    </row>
    <row r="17" spans="1:11" s="6" customFormat="1">
      <c r="A17" s="10"/>
      <c r="B17" s="100"/>
      <c r="C17" s="23">
        <f>SUM(C13:C16)</f>
        <v>10576</v>
      </c>
      <c r="D17" s="12"/>
      <c r="E17" s="23">
        <f>SUM(E13:E16)</f>
        <v>17000</v>
      </c>
      <c r="F17" s="26"/>
      <c r="G17" s="23">
        <f>SUM(G14:G16)</f>
        <v>17145</v>
      </c>
      <c r="H17" s="12"/>
      <c r="I17" s="12"/>
      <c r="J17" s="12"/>
      <c r="K17" s="12"/>
    </row>
    <row r="18" spans="1:11">
      <c r="A18" s="6" t="s">
        <v>147</v>
      </c>
      <c r="B18" s="100"/>
      <c r="C18" s="22"/>
      <c r="D18" s="9"/>
      <c r="E18" s="22"/>
      <c r="G18" s="22"/>
      <c r="H18" s="9"/>
      <c r="I18" s="9"/>
      <c r="J18" s="9"/>
      <c r="K18" s="9"/>
    </row>
    <row r="19" spans="1:11">
      <c r="A19" t="s">
        <v>149</v>
      </c>
      <c r="B19" s="101"/>
      <c r="C19" s="22">
        <v>424</v>
      </c>
      <c r="D19" s="22"/>
      <c r="E19" s="22">
        <v>0</v>
      </c>
      <c r="G19" s="22">
        <v>91</v>
      </c>
      <c r="H19" s="9"/>
      <c r="I19" s="9"/>
      <c r="J19" s="9"/>
      <c r="K19" s="9"/>
    </row>
    <row r="20" spans="1:11">
      <c r="A20" t="s">
        <v>178</v>
      </c>
      <c r="B20" s="100" t="s">
        <v>109</v>
      </c>
      <c r="C20" s="22">
        <v>9091</v>
      </c>
      <c r="D20" s="9"/>
      <c r="E20" s="22">
        <f>1818*9</f>
        <v>16362</v>
      </c>
      <c r="G20" s="22">
        <v>0</v>
      </c>
      <c r="H20" s="9"/>
      <c r="I20" s="9"/>
      <c r="J20" s="9"/>
      <c r="K20" s="9"/>
    </row>
    <row r="21" spans="1:11">
      <c r="A21" t="s">
        <v>201</v>
      </c>
      <c r="B21" s="100"/>
      <c r="C21" s="22">
        <v>5071</v>
      </c>
      <c r="D21" s="9"/>
      <c r="E21" s="22">
        <v>5071</v>
      </c>
      <c r="G21" s="22"/>
      <c r="H21" s="9"/>
      <c r="I21" s="9"/>
      <c r="J21" s="9"/>
      <c r="K21" s="9"/>
    </row>
    <row r="22" spans="1:11">
      <c r="A22" t="s">
        <v>148</v>
      </c>
      <c r="C22" s="22">
        <v>0</v>
      </c>
      <c r="D22" s="9"/>
      <c r="E22" s="22">
        <v>0</v>
      </c>
      <c r="G22" s="22">
        <v>0</v>
      </c>
      <c r="H22" s="9"/>
      <c r="I22" s="9"/>
      <c r="J22" s="9"/>
      <c r="K22" s="9"/>
    </row>
    <row r="23" spans="1:11">
      <c r="A23" s="37" t="s">
        <v>103</v>
      </c>
      <c r="C23" s="36">
        <f>SUM(C19:C22)</f>
        <v>14586</v>
      </c>
      <c r="D23" s="9"/>
      <c r="E23" s="36">
        <f>SUM(E19:E22)</f>
        <v>21433</v>
      </c>
      <c r="G23" s="36">
        <f>SUM(G19:G22)</f>
        <v>91</v>
      </c>
      <c r="H23" s="9"/>
      <c r="I23" s="9"/>
      <c r="J23" s="9"/>
      <c r="K23" s="9"/>
    </row>
    <row r="24" spans="1:11">
      <c r="A24" t="s">
        <v>110</v>
      </c>
      <c r="B24" s="54"/>
      <c r="C24" s="22">
        <v>4500</v>
      </c>
      <c r="D24" s="22"/>
      <c r="E24" s="22">
        <v>9000</v>
      </c>
      <c r="G24" s="22">
        <v>24150</v>
      </c>
      <c r="H24" s="9"/>
      <c r="I24" s="9"/>
      <c r="J24" s="9"/>
      <c r="K24" s="9"/>
    </row>
    <row r="25" spans="1:11">
      <c r="A25" t="s">
        <v>105</v>
      </c>
      <c r="B25" s="54"/>
      <c r="C25" s="22">
        <v>0</v>
      </c>
      <c r="D25" s="22"/>
      <c r="E25" s="22">
        <v>0</v>
      </c>
      <c r="G25" s="22">
        <v>18377</v>
      </c>
      <c r="H25" s="9"/>
      <c r="I25" s="9"/>
      <c r="J25" s="9"/>
      <c r="K25" s="9"/>
    </row>
    <row r="26" spans="1:11">
      <c r="A26" t="s">
        <v>113</v>
      </c>
      <c r="B26" s="54"/>
      <c r="C26" s="22">
        <v>6750</v>
      </c>
      <c r="D26" s="22"/>
      <c r="E26" s="22">
        <v>13500</v>
      </c>
      <c r="G26" s="22">
        <v>163231</v>
      </c>
      <c r="H26" s="9"/>
      <c r="I26" s="9"/>
      <c r="J26" s="9"/>
      <c r="K26" s="9"/>
    </row>
    <row r="27" spans="1:11">
      <c r="A27" t="s">
        <v>106</v>
      </c>
      <c r="B27" s="54"/>
      <c r="C27" s="22">
        <v>0</v>
      </c>
      <c r="D27" s="22"/>
      <c r="E27" s="22">
        <v>0</v>
      </c>
      <c r="G27" s="22">
        <v>23499</v>
      </c>
      <c r="H27" s="9"/>
      <c r="I27" s="9"/>
      <c r="J27" s="9"/>
      <c r="K27" s="9"/>
    </row>
    <row r="28" spans="1:11">
      <c r="A28" t="s">
        <v>107</v>
      </c>
      <c r="B28" s="54"/>
      <c r="C28" s="22">
        <v>0</v>
      </c>
      <c r="D28" s="22"/>
      <c r="E28" s="22">
        <v>0</v>
      </c>
      <c r="G28" s="22">
        <v>2000</v>
      </c>
      <c r="H28" s="9"/>
      <c r="I28" s="9"/>
      <c r="J28" s="9"/>
      <c r="K28" s="9"/>
    </row>
    <row r="29" spans="1:11">
      <c r="A29" t="s">
        <v>125</v>
      </c>
      <c r="B29" s="54"/>
      <c r="C29" s="22">
        <v>3500</v>
      </c>
      <c r="D29" s="22"/>
      <c r="E29" s="22">
        <v>7000</v>
      </c>
      <c r="G29" s="22">
        <v>360</v>
      </c>
      <c r="H29" s="9"/>
      <c r="I29" s="9"/>
      <c r="J29" s="9"/>
      <c r="K29" s="9"/>
    </row>
    <row r="30" spans="1:11">
      <c r="A30" s="35" t="s">
        <v>104</v>
      </c>
      <c r="B30" s="54"/>
      <c r="C30" s="36">
        <f>SUM(C24:C29)</f>
        <v>14750</v>
      </c>
      <c r="D30" s="22"/>
      <c r="E30" s="36">
        <f>SUM(E24:E29)</f>
        <v>29500</v>
      </c>
      <c r="G30" s="59">
        <f>SUM(G24:G29)</f>
        <v>231617</v>
      </c>
      <c r="H30" s="9"/>
      <c r="I30" s="9"/>
      <c r="J30" s="9"/>
      <c r="K30" s="9"/>
    </row>
    <row r="31" spans="1:11" s="6" customFormat="1">
      <c r="A31" s="10"/>
      <c r="B31" s="16"/>
      <c r="C31" s="11">
        <f>C23+C30</f>
        <v>29336</v>
      </c>
      <c r="D31" s="12"/>
      <c r="E31" s="11">
        <f>E23+E30</f>
        <v>50933</v>
      </c>
      <c r="F31" s="26"/>
      <c r="G31" s="23">
        <f>G23+G30</f>
        <v>231708</v>
      </c>
      <c r="H31" s="12"/>
      <c r="I31" s="12"/>
      <c r="J31" s="12"/>
      <c r="K31" s="12"/>
    </row>
    <row r="32" spans="1:11">
      <c r="A32" s="6" t="s">
        <v>57</v>
      </c>
      <c r="C32" s="22"/>
      <c r="D32" s="9"/>
      <c r="E32" s="22"/>
      <c r="G32" s="22"/>
      <c r="H32" s="9"/>
      <c r="I32" s="9"/>
      <c r="J32" s="9"/>
      <c r="K32" s="9"/>
    </row>
    <row r="33" spans="1:11">
      <c r="A33" t="s">
        <v>61</v>
      </c>
      <c r="C33" s="43">
        <v>7463</v>
      </c>
      <c r="D33" s="9"/>
      <c r="E33" s="43">
        <f t="shared" ref="E33" si="0">150000*0.04</f>
        <v>6000</v>
      </c>
      <c r="G33" s="22">
        <v>15367</v>
      </c>
      <c r="H33" s="9"/>
      <c r="I33" s="9"/>
      <c r="J33" s="9"/>
      <c r="K33" s="9"/>
    </row>
    <row r="34" spans="1:11">
      <c r="A34" t="s">
        <v>62</v>
      </c>
      <c r="B34" s="16"/>
      <c r="C34" s="22">
        <v>0</v>
      </c>
      <c r="D34" s="9"/>
      <c r="E34" s="22">
        <v>0</v>
      </c>
      <c r="G34" s="22">
        <v>359</v>
      </c>
      <c r="H34" s="22"/>
      <c r="I34" s="9"/>
      <c r="J34" s="9"/>
      <c r="K34" s="9"/>
    </row>
    <row r="35" spans="1:11">
      <c r="A35" t="s">
        <v>63</v>
      </c>
      <c r="C35" s="22">
        <v>600</v>
      </c>
      <c r="D35" s="9"/>
      <c r="E35" s="22">
        <v>0</v>
      </c>
      <c r="G35" s="22">
        <v>170</v>
      </c>
      <c r="H35" s="9"/>
      <c r="I35" s="9"/>
      <c r="J35" s="9"/>
      <c r="K35" s="9"/>
    </row>
    <row r="36" spans="1:11" s="6" customFormat="1">
      <c r="A36" s="10"/>
      <c r="B36" s="16"/>
      <c r="C36" s="11">
        <f>SUM(C32:C35)</f>
        <v>8063</v>
      </c>
      <c r="D36" s="12"/>
      <c r="E36" s="11">
        <f>SUM(E32:E35)</f>
        <v>6000</v>
      </c>
      <c r="F36" s="26"/>
      <c r="G36" s="11">
        <f>SUM(G32:G35)</f>
        <v>15896</v>
      </c>
      <c r="H36" s="12"/>
      <c r="I36" s="12"/>
      <c r="J36" s="12"/>
      <c r="K36" s="12"/>
    </row>
    <row r="37" spans="1:11" s="6" customFormat="1">
      <c r="A37" s="10"/>
      <c r="B37" s="16"/>
      <c r="C37" s="13"/>
      <c r="D37" s="12"/>
      <c r="E37" s="13"/>
      <c r="F37" s="26"/>
      <c r="G37" s="13"/>
      <c r="H37" s="12"/>
      <c r="I37" s="12"/>
      <c r="J37" s="12"/>
      <c r="K37" s="12"/>
    </row>
    <row r="38" spans="1:11" s="6" customFormat="1" ht="19.95" customHeight="1" thickBot="1">
      <c r="A38" s="6" t="s">
        <v>58</v>
      </c>
      <c r="B38" s="16"/>
      <c r="C38" s="31">
        <f>C12+C17+C31+C36</f>
        <v>110278</v>
      </c>
      <c r="D38" s="13"/>
      <c r="E38" s="31">
        <f>E12+E17+E31+E36</f>
        <v>157874</v>
      </c>
      <c r="F38" s="26"/>
      <c r="G38" s="31">
        <f>G12+G17+G31+G36</f>
        <v>588507</v>
      </c>
      <c r="H38" s="13"/>
      <c r="I38" s="12"/>
      <c r="J38" s="12"/>
      <c r="K38" s="12"/>
    </row>
    <row r="39" spans="1:11" s="6" customFormat="1" ht="16.5" customHeight="1" thickTop="1">
      <c r="B39" s="16"/>
      <c r="C39" s="13"/>
      <c r="D39" s="13"/>
      <c r="E39" s="13"/>
      <c r="F39" s="26"/>
      <c r="G39" s="13"/>
      <c r="H39" s="13"/>
      <c r="I39" s="12"/>
      <c r="J39" s="12"/>
      <c r="K39" s="12"/>
    </row>
    <row r="40" spans="1:11" s="6" customFormat="1" ht="16.5" customHeight="1">
      <c r="A40" s="81"/>
      <c r="B40" s="16"/>
      <c r="C40" s="13"/>
      <c r="D40" s="13"/>
      <c r="E40" s="13"/>
      <c r="F40" s="26"/>
      <c r="G40" s="13"/>
      <c r="H40" s="13"/>
      <c r="I40" s="12"/>
      <c r="J40" s="12"/>
      <c r="K40" s="12"/>
    </row>
    <row r="41" spans="1:11" s="17" customFormat="1">
      <c r="A41" s="82" t="s">
        <v>158</v>
      </c>
      <c r="B41" s="18"/>
      <c r="C41" s="19"/>
      <c r="D41" s="19"/>
      <c r="E41" s="19"/>
      <c r="F41" s="80"/>
      <c r="G41" s="19"/>
    </row>
    <row r="42" spans="1:11" s="17" customFormat="1" ht="17.25" customHeight="1">
      <c r="A42" t="s">
        <v>200</v>
      </c>
      <c r="B42" s="18"/>
      <c r="C42" s="19"/>
      <c r="D42" s="19"/>
      <c r="E42" s="19"/>
      <c r="F42" s="80"/>
      <c r="G42" s="19"/>
    </row>
    <row r="43" spans="1:11" ht="17.25" customHeight="1">
      <c r="A43" t="s">
        <v>210</v>
      </c>
      <c r="C43" s="9"/>
      <c r="D43" s="9"/>
      <c r="E43" s="9"/>
      <c r="G43" s="9"/>
    </row>
    <row r="44" spans="1:11">
      <c r="A44" t="s">
        <v>209</v>
      </c>
    </row>
    <row r="45" spans="1:11">
      <c r="A45" s="103"/>
    </row>
  </sheetData>
  <pageMargins left="0.70866141732283472" right="0.70866141732283472" top="0.74803149606299213" bottom="0.74803149606299213" header="0.31496062992125984" footer="0.31496062992125984"/>
  <pageSetup paperSize="9" firstPageNumber="3" orientation="portrait" useFirstPageNumber="1" r:id="rId1"/>
  <headerFooter>
    <oddFooter>&amp;R&amp;"-,Bold"Page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3"/>
  <sheetViews>
    <sheetView topLeftCell="A70" workbookViewId="0">
      <selection activeCell="M91" sqref="M90:M91"/>
    </sheetView>
  </sheetViews>
  <sheetFormatPr defaultRowHeight="14.4"/>
  <cols>
    <col min="1" max="1" width="37.6640625" customWidth="1"/>
    <col min="2" max="2" width="14" style="15" hidden="1" customWidth="1"/>
    <col min="3" max="3" width="6.77734375" customWidth="1"/>
    <col min="4" max="4" width="10.6640625" customWidth="1"/>
    <col min="5" max="5" width="4.88671875" customWidth="1"/>
    <col min="6" max="6" width="10.6640625" customWidth="1"/>
    <col min="7" max="7" width="4.44140625" customWidth="1"/>
    <col min="8" max="8" width="11" customWidth="1"/>
    <col min="9" max="9" width="4.33203125" customWidth="1"/>
    <col min="10" max="10" width="7.109375" hidden="1" customWidth="1"/>
    <col min="11" max="11" width="1.33203125" style="25" hidden="1" customWidth="1"/>
    <col min="12" max="12" width="3.6640625" customWidth="1"/>
  </cols>
  <sheetData>
    <row r="1" spans="1:16">
      <c r="H1" s="7" t="s">
        <v>0</v>
      </c>
    </row>
    <row r="2" spans="1:16" ht="21">
      <c r="H2" s="8" t="s">
        <v>45</v>
      </c>
    </row>
    <row r="3" spans="1:16" ht="21">
      <c r="D3" s="89"/>
      <c r="F3" s="89"/>
      <c r="G3" s="62"/>
      <c r="H3" s="95" t="str">
        <f>Cover!D6</f>
        <v>1 July 2013 to 31 March 2014</v>
      </c>
      <c r="I3" s="51"/>
    </row>
    <row r="4" spans="1:16" ht="21.6" thickBot="1">
      <c r="C4" s="51"/>
      <c r="D4" s="68"/>
      <c r="E4" s="51"/>
      <c r="F4" s="68"/>
      <c r="G4" s="62"/>
      <c r="H4" s="24"/>
    </row>
    <row r="5" spans="1:16" s="6" customFormat="1" ht="39" customHeight="1" thickBot="1">
      <c r="A5" s="26"/>
      <c r="B5" s="55"/>
      <c r="C5" s="26"/>
      <c r="D5" s="90" t="s">
        <v>196</v>
      </c>
      <c r="E5" s="26"/>
      <c r="F5" s="90" t="s">
        <v>177</v>
      </c>
      <c r="G5" s="79"/>
      <c r="H5" s="90" t="s">
        <v>184</v>
      </c>
      <c r="I5" s="56"/>
      <c r="J5" s="50" t="s">
        <v>120</v>
      </c>
      <c r="K5" s="26"/>
    </row>
    <row r="6" spans="1:16">
      <c r="A6" s="25"/>
      <c r="B6" s="54"/>
      <c r="C6" s="25"/>
      <c r="D6" s="27" t="s">
        <v>37</v>
      </c>
      <c r="E6" s="25"/>
      <c r="F6" s="27" t="s">
        <v>37</v>
      </c>
      <c r="G6" s="27"/>
      <c r="H6" s="27" t="s">
        <v>37</v>
      </c>
      <c r="I6" s="27"/>
      <c r="J6" s="66">
        <f>1/2</f>
        <v>0.5</v>
      </c>
    </row>
    <row r="7" spans="1:16">
      <c r="A7" s="26" t="s">
        <v>64</v>
      </c>
      <c r="B7" s="67"/>
      <c r="C7" s="25"/>
      <c r="D7" s="25"/>
      <c r="E7" s="25"/>
      <c r="F7" s="25"/>
      <c r="G7" s="25"/>
      <c r="H7" s="25"/>
      <c r="I7" s="25"/>
      <c r="J7" s="25"/>
    </row>
    <row r="8" spans="1:16">
      <c r="A8" t="s">
        <v>150</v>
      </c>
      <c r="B8" s="54" t="s">
        <v>132</v>
      </c>
      <c r="C8" s="96" t="s">
        <v>108</v>
      </c>
      <c r="D8" s="22">
        <v>36426</v>
      </c>
      <c r="E8" s="22"/>
      <c r="F8" s="22">
        <f>(4/5*90000)-27000</f>
        <v>45000</v>
      </c>
      <c r="G8" s="22"/>
      <c r="H8" s="22">
        <v>95910</v>
      </c>
      <c r="I8" s="22"/>
      <c r="J8" s="60" t="e">
        <f>F8/#REF!</f>
        <v>#REF!</v>
      </c>
      <c r="L8" s="9"/>
      <c r="M8" s="9"/>
      <c r="N8" s="9"/>
      <c r="O8" s="9"/>
      <c r="P8" s="9"/>
    </row>
    <row r="9" spans="1:16">
      <c r="A9" s="25" t="s">
        <v>216</v>
      </c>
      <c r="B9" s="54" t="s">
        <v>127</v>
      </c>
      <c r="C9" s="22"/>
      <c r="D9" s="22">
        <v>23869</v>
      </c>
      <c r="E9" s="22"/>
      <c r="F9" s="22">
        <f>(25*7.6*4*26)+(25*7.6*1*26)+4000</f>
        <v>28700</v>
      </c>
      <c r="G9" s="22"/>
      <c r="H9" s="22">
        <v>46997</v>
      </c>
      <c r="I9" s="22"/>
      <c r="J9" s="60" t="e">
        <f>F9/#REF!</f>
        <v>#REF!</v>
      </c>
      <c r="L9" s="9"/>
      <c r="M9" s="9"/>
      <c r="N9" s="9"/>
      <c r="O9" s="9"/>
      <c r="P9" s="9"/>
    </row>
    <row r="10" spans="1:16">
      <c r="A10" s="25" t="s">
        <v>217</v>
      </c>
      <c r="B10" s="54" t="s">
        <v>128</v>
      </c>
      <c r="C10" s="22"/>
      <c r="D10" s="22">
        <v>449</v>
      </c>
      <c r="E10" s="22"/>
      <c r="F10" s="22">
        <v>1000</v>
      </c>
      <c r="G10" s="22"/>
      <c r="H10" s="22">
        <v>23990</v>
      </c>
      <c r="I10" s="22"/>
      <c r="J10" s="60" t="e">
        <f>F10/#REF!</f>
        <v>#REF!</v>
      </c>
      <c r="L10" s="9"/>
      <c r="M10" s="9"/>
      <c r="N10" s="9"/>
      <c r="O10" s="9"/>
      <c r="P10" s="9"/>
    </row>
    <row r="11" spans="1:16">
      <c r="A11" s="25" t="s">
        <v>181</v>
      </c>
      <c r="B11" s="54" t="s">
        <v>129</v>
      </c>
      <c r="C11" s="22"/>
      <c r="D11" s="22">
        <v>5006</v>
      </c>
      <c r="E11" s="22"/>
      <c r="F11" s="22">
        <v>8680</v>
      </c>
      <c r="G11" s="22"/>
      <c r="H11" s="22">
        <v>8284</v>
      </c>
      <c r="I11" s="22"/>
      <c r="J11" s="60" t="e">
        <f>F11/#REF!</f>
        <v>#REF!</v>
      </c>
      <c r="L11" s="9"/>
      <c r="M11" s="9"/>
      <c r="N11" s="9"/>
      <c r="O11" s="9"/>
      <c r="P11" s="9"/>
    </row>
    <row r="12" spans="1:16">
      <c r="A12" s="25" t="s">
        <v>141</v>
      </c>
      <c r="B12" s="54" t="s">
        <v>142</v>
      </c>
      <c r="C12" s="22"/>
      <c r="D12" s="22">
        <v>4850</v>
      </c>
      <c r="E12" s="22"/>
      <c r="F12" s="22">
        <v>5000</v>
      </c>
      <c r="G12" s="22"/>
      <c r="H12" s="22">
        <v>7950</v>
      </c>
      <c r="I12" s="22"/>
      <c r="J12" s="60" t="e">
        <f>F12/#REF!</f>
        <v>#REF!</v>
      </c>
      <c r="L12" s="9"/>
      <c r="M12" s="9"/>
      <c r="N12" s="9"/>
      <c r="O12" s="9"/>
      <c r="P12" s="9"/>
    </row>
    <row r="13" spans="1:16">
      <c r="A13" s="25" t="s">
        <v>151</v>
      </c>
      <c r="B13" s="54"/>
      <c r="C13" s="22"/>
      <c r="D13" s="21">
        <v>0</v>
      </c>
      <c r="E13" s="22"/>
      <c r="F13" s="21">
        <v>0</v>
      </c>
      <c r="G13" s="22"/>
      <c r="H13" s="21">
        <v>0</v>
      </c>
      <c r="I13" s="22"/>
      <c r="J13" s="60" t="e">
        <f>F13/#REF!</f>
        <v>#REF!</v>
      </c>
      <c r="L13" s="9"/>
      <c r="M13" s="9"/>
      <c r="N13" s="9"/>
      <c r="O13" s="9"/>
      <c r="P13" s="9"/>
    </row>
    <row r="14" spans="1:16" s="6" customFormat="1">
      <c r="A14"/>
      <c r="B14" s="55"/>
      <c r="C14" s="29"/>
      <c r="D14" s="23">
        <f>SUM(D8:D13)</f>
        <v>70600</v>
      </c>
      <c r="E14" s="29"/>
      <c r="F14" s="23">
        <f>SUM(F8:F13)</f>
        <v>88380</v>
      </c>
      <c r="G14" s="32"/>
      <c r="H14" s="23">
        <f>SUM(H8:H13)</f>
        <v>183131</v>
      </c>
      <c r="I14" s="32"/>
      <c r="J14" s="60" t="e">
        <f>F14/#REF!</f>
        <v>#REF!</v>
      </c>
      <c r="K14" s="26"/>
      <c r="L14" s="12"/>
      <c r="M14" s="12"/>
      <c r="N14" s="12"/>
      <c r="O14" s="12"/>
      <c r="P14" s="12"/>
    </row>
    <row r="15" spans="1:16">
      <c r="A15" s="26" t="s">
        <v>65</v>
      </c>
      <c r="B15" s="54"/>
      <c r="C15" s="22"/>
      <c r="D15" s="22"/>
      <c r="E15" s="22"/>
      <c r="F15" s="22"/>
      <c r="G15" s="22"/>
      <c r="H15" s="22"/>
      <c r="I15" s="22"/>
      <c r="J15" s="22"/>
      <c r="L15" s="9"/>
      <c r="M15" s="9"/>
      <c r="N15" s="9"/>
      <c r="O15" s="9"/>
      <c r="P15" s="9"/>
    </row>
    <row r="16" spans="1:16">
      <c r="A16" s="25" t="s">
        <v>171</v>
      </c>
      <c r="B16" s="64">
        <v>0.09</v>
      </c>
      <c r="C16" s="22"/>
      <c r="D16" s="22">
        <v>7654</v>
      </c>
      <c r="E16" s="22"/>
      <c r="F16" s="22">
        <f>0.0925*(F8+F9+F10+27000)</f>
        <v>9407.25</v>
      </c>
      <c r="G16" s="22"/>
      <c r="H16" s="22">
        <v>14855</v>
      </c>
      <c r="I16" s="22"/>
      <c r="J16" s="60" t="e">
        <f>F16/#REF!</f>
        <v>#REF!</v>
      </c>
      <c r="L16" s="9"/>
      <c r="M16" s="9"/>
      <c r="N16" s="9"/>
      <c r="O16" s="9"/>
      <c r="P16" s="9"/>
    </row>
    <row r="17" spans="1:16">
      <c r="A17" s="25" t="s">
        <v>170</v>
      </c>
      <c r="B17" s="54" t="s">
        <v>116</v>
      </c>
      <c r="C17" s="22"/>
      <c r="D17" s="22">
        <v>0</v>
      </c>
      <c r="E17" s="22"/>
      <c r="F17" s="22">
        <f t="shared" ref="F17" si="0">0.025*F8</f>
        <v>1125</v>
      </c>
      <c r="G17" s="22"/>
      <c r="H17" s="22">
        <v>-17118</v>
      </c>
      <c r="I17" s="22"/>
      <c r="J17" s="22" t="e">
        <f>F17/#REF!</f>
        <v>#REF!</v>
      </c>
      <c r="L17" s="9"/>
      <c r="M17" s="9"/>
      <c r="N17" s="9"/>
      <c r="O17" s="9"/>
      <c r="P17" s="9"/>
    </row>
    <row r="18" spans="1:16">
      <c r="A18" s="25" t="s">
        <v>169</v>
      </c>
      <c r="B18" s="54"/>
      <c r="C18" s="22"/>
      <c r="D18" s="22">
        <v>791</v>
      </c>
      <c r="E18" s="22"/>
      <c r="F18" s="22">
        <f t="shared" ref="F18" si="1">0.008*(F14+F16)</f>
        <v>782.298</v>
      </c>
      <c r="G18" s="22"/>
      <c r="H18" s="22">
        <v>1322</v>
      </c>
      <c r="I18" s="22"/>
      <c r="J18" s="22" t="e">
        <f>F18/#REF!</f>
        <v>#REF!</v>
      </c>
      <c r="L18" s="9"/>
      <c r="M18" s="9"/>
      <c r="N18" s="9"/>
      <c r="O18" s="9"/>
      <c r="P18" s="9"/>
    </row>
    <row r="19" spans="1:16">
      <c r="A19" s="25" t="s">
        <v>161</v>
      </c>
      <c r="B19" s="54"/>
      <c r="C19" s="22"/>
      <c r="D19" s="22">
        <v>0</v>
      </c>
      <c r="E19" s="22"/>
      <c r="F19" s="22">
        <v>0</v>
      </c>
      <c r="G19" s="22"/>
      <c r="H19" s="22">
        <v>0</v>
      </c>
      <c r="I19" s="22"/>
      <c r="J19" s="22" t="e">
        <f>F19/#REF!</f>
        <v>#REF!</v>
      </c>
      <c r="L19" s="9"/>
      <c r="M19" s="9"/>
      <c r="N19" s="9"/>
      <c r="O19" s="9"/>
      <c r="P19" s="9"/>
    </row>
    <row r="20" spans="1:16" s="6" customFormat="1">
      <c r="A20" s="28"/>
      <c r="B20" s="55"/>
      <c r="C20" s="29"/>
      <c r="D20" s="23">
        <f>SUM(D16:D19)</f>
        <v>8445</v>
      </c>
      <c r="E20" s="29"/>
      <c r="F20" s="23">
        <f>SUM(F16:F19)</f>
        <v>11314.548000000001</v>
      </c>
      <c r="G20" s="32"/>
      <c r="H20" s="23">
        <f>SUM(H16:H19)</f>
        <v>-941</v>
      </c>
      <c r="I20" s="32"/>
      <c r="J20" s="60" t="e">
        <f>F20/#REF!</f>
        <v>#REF!</v>
      </c>
      <c r="K20" s="26"/>
      <c r="L20" s="12"/>
      <c r="M20" s="12"/>
      <c r="N20" s="12"/>
      <c r="O20" s="12"/>
      <c r="P20" s="12"/>
    </row>
    <row r="21" spans="1:16" s="6" customFormat="1" ht="20.25" customHeight="1">
      <c r="A21" s="26" t="s">
        <v>70</v>
      </c>
      <c r="B21" s="16"/>
      <c r="C21" s="29"/>
      <c r="D21" s="23">
        <f>D20+D14</f>
        <v>79045</v>
      </c>
      <c r="E21" s="29"/>
      <c r="F21" s="23">
        <f>F20+F14</f>
        <v>99694.547999999995</v>
      </c>
      <c r="G21" s="32"/>
      <c r="H21" s="23">
        <f>H20+H14</f>
        <v>182190</v>
      </c>
      <c r="I21" s="32"/>
      <c r="J21" s="60" t="e">
        <f>F21/#REF!</f>
        <v>#REF!</v>
      </c>
      <c r="K21" s="26"/>
      <c r="L21" s="12"/>
      <c r="M21" s="86"/>
      <c r="N21" s="12"/>
      <c r="O21" s="12"/>
      <c r="P21" s="12"/>
    </row>
    <row r="22" spans="1:16" s="6" customFormat="1">
      <c r="A22" s="28"/>
      <c r="B22" s="55"/>
      <c r="C22" s="29"/>
      <c r="D22" s="32"/>
      <c r="E22" s="29"/>
      <c r="F22" s="32"/>
      <c r="G22" s="32"/>
      <c r="H22" s="32"/>
      <c r="I22" s="32"/>
      <c r="J22" s="32"/>
      <c r="K22" s="26"/>
      <c r="L22" s="12"/>
      <c r="M22" s="12"/>
      <c r="N22" s="12"/>
      <c r="O22" s="12"/>
      <c r="P22" s="12"/>
    </row>
    <row r="23" spans="1:16">
      <c r="A23" s="26" t="s">
        <v>66</v>
      </c>
      <c r="B23" s="54"/>
      <c r="C23" s="22"/>
      <c r="D23" s="22"/>
      <c r="E23" s="22"/>
      <c r="F23" s="22"/>
      <c r="G23" s="22"/>
      <c r="H23" s="22"/>
      <c r="I23" s="22"/>
      <c r="J23" s="22"/>
      <c r="L23" s="9"/>
      <c r="M23" s="9"/>
      <c r="N23" s="9"/>
      <c r="O23" s="9"/>
      <c r="P23" s="9"/>
    </row>
    <row r="24" spans="1:16">
      <c r="A24" s="25" t="s">
        <v>71</v>
      </c>
      <c r="B24" s="54"/>
      <c r="C24" s="22"/>
      <c r="D24" s="22">
        <v>86</v>
      </c>
      <c r="E24" s="22"/>
      <c r="F24" s="22">
        <v>0</v>
      </c>
      <c r="G24" s="22"/>
      <c r="H24" s="22">
        <v>45</v>
      </c>
      <c r="I24" s="22"/>
      <c r="J24" s="60" t="e">
        <f>F24/#REF!</f>
        <v>#REF!</v>
      </c>
      <c r="L24" s="9"/>
      <c r="M24" s="9"/>
      <c r="N24" s="9"/>
      <c r="O24" s="9"/>
      <c r="P24" s="9"/>
    </row>
    <row r="25" spans="1:16">
      <c r="A25" s="25" t="s">
        <v>101</v>
      </c>
      <c r="B25" s="54"/>
      <c r="C25" s="22"/>
      <c r="D25" s="22">
        <v>3125</v>
      </c>
      <c r="E25" s="22"/>
      <c r="F25" s="22">
        <v>3500</v>
      </c>
      <c r="G25" s="22"/>
      <c r="H25" s="22">
        <v>5438</v>
      </c>
      <c r="I25" s="22"/>
      <c r="J25" s="60" t="e">
        <f>F25/#REF!</f>
        <v>#REF!</v>
      </c>
      <c r="L25" s="9"/>
      <c r="M25" s="9"/>
      <c r="N25" s="9"/>
      <c r="O25" s="9"/>
      <c r="P25" s="9"/>
    </row>
    <row r="26" spans="1:16">
      <c r="A26" s="25" t="s">
        <v>72</v>
      </c>
      <c r="B26" s="54"/>
      <c r="C26" s="22"/>
      <c r="D26" s="22">
        <v>2600</v>
      </c>
      <c r="E26" s="22"/>
      <c r="F26" s="22">
        <v>2600</v>
      </c>
      <c r="G26" s="22"/>
      <c r="H26" s="22">
        <v>2520</v>
      </c>
      <c r="I26" s="22"/>
      <c r="J26" s="60"/>
      <c r="L26" s="9"/>
      <c r="M26" s="9"/>
      <c r="N26" s="9"/>
      <c r="O26" s="9"/>
      <c r="P26" s="9"/>
    </row>
    <row r="27" spans="1:16">
      <c r="A27" s="25" t="s">
        <v>73</v>
      </c>
      <c r="B27" s="54"/>
      <c r="C27" s="22"/>
      <c r="D27" s="22">
        <v>124</v>
      </c>
      <c r="E27" s="22"/>
      <c r="F27" s="22">
        <v>150</v>
      </c>
      <c r="G27" s="22"/>
      <c r="H27" s="22">
        <v>138</v>
      </c>
      <c r="I27" s="22"/>
      <c r="J27" s="60"/>
      <c r="L27" s="9"/>
      <c r="M27" s="9"/>
      <c r="N27" s="9"/>
      <c r="O27" s="9"/>
      <c r="P27" s="9"/>
    </row>
    <row r="28" spans="1:16">
      <c r="A28" s="25" t="s">
        <v>211</v>
      </c>
      <c r="B28" s="54" t="s">
        <v>143</v>
      </c>
      <c r="C28" s="22"/>
      <c r="D28" s="22">
        <f>4592+47</f>
        <v>4639</v>
      </c>
      <c r="E28" s="22"/>
      <c r="F28" s="22">
        <f>2000+2600</f>
        <v>4600</v>
      </c>
      <c r="G28" s="22"/>
      <c r="H28" s="22">
        <v>1883</v>
      </c>
      <c r="I28" s="22"/>
      <c r="J28" s="60"/>
      <c r="L28" s="9"/>
      <c r="M28" s="9"/>
      <c r="N28" s="9"/>
      <c r="O28" s="9"/>
      <c r="P28" s="9"/>
    </row>
    <row r="29" spans="1:16">
      <c r="A29" s="25" t="s">
        <v>75</v>
      </c>
      <c r="B29" s="54"/>
      <c r="C29" s="22"/>
      <c r="D29" s="22">
        <v>340</v>
      </c>
      <c r="E29" s="22"/>
      <c r="F29" s="22">
        <v>1000</v>
      </c>
      <c r="G29" s="22"/>
      <c r="H29" s="22">
        <v>6232</v>
      </c>
      <c r="I29" s="22"/>
      <c r="J29" s="60" t="e">
        <f>F29/#REF!</f>
        <v>#REF!</v>
      </c>
      <c r="L29" s="9"/>
      <c r="M29" s="9"/>
      <c r="N29" s="9"/>
      <c r="O29" s="9"/>
      <c r="P29" s="9"/>
    </row>
    <row r="30" spans="1:16">
      <c r="A30" s="25" t="s">
        <v>130</v>
      </c>
      <c r="B30" s="54"/>
      <c r="C30" s="29"/>
      <c r="D30" s="22">
        <v>2598</v>
      </c>
      <c r="E30" s="29"/>
      <c r="F30" s="22">
        <f>4000+3000+1000-2600</f>
        <v>5400</v>
      </c>
      <c r="G30" s="22"/>
      <c r="H30" s="22">
        <v>4460</v>
      </c>
      <c r="I30" s="22"/>
      <c r="J30" s="60" t="e">
        <f>F30/#REF!</f>
        <v>#REF!</v>
      </c>
      <c r="L30" s="9"/>
      <c r="M30" s="9"/>
      <c r="N30" s="9"/>
      <c r="O30" s="9"/>
      <c r="P30" s="9"/>
    </row>
    <row r="31" spans="1:16">
      <c r="A31" s="25" t="s">
        <v>74</v>
      </c>
      <c r="B31" s="54"/>
      <c r="C31" s="22"/>
      <c r="D31" s="22">
        <v>71</v>
      </c>
      <c r="E31" s="22"/>
      <c r="F31" s="22">
        <v>250</v>
      </c>
      <c r="G31" s="22"/>
      <c r="H31" s="22">
        <v>303</v>
      </c>
      <c r="I31" s="22"/>
      <c r="J31" s="60" t="e">
        <f>F31/#REF!</f>
        <v>#REF!</v>
      </c>
      <c r="L31" s="9"/>
      <c r="M31" s="9"/>
      <c r="N31" s="9"/>
      <c r="O31" s="9"/>
      <c r="P31" s="9"/>
    </row>
    <row r="32" spans="1:16">
      <c r="A32" s="25" t="s">
        <v>76</v>
      </c>
      <c r="B32" s="54"/>
      <c r="C32" s="22"/>
      <c r="D32" s="22">
        <v>594</v>
      </c>
      <c r="E32" s="22"/>
      <c r="F32" s="22">
        <v>600</v>
      </c>
      <c r="G32" s="22"/>
      <c r="H32" s="22">
        <v>85</v>
      </c>
      <c r="I32" s="22"/>
      <c r="J32" s="60"/>
      <c r="L32" s="9"/>
      <c r="M32" s="9"/>
      <c r="N32" s="9"/>
      <c r="O32" s="9"/>
      <c r="P32" s="9"/>
    </row>
    <row r="33" spans="1:16">
      <c r="A33" s="25" t="s">
        <v>77</v>
      </c>
      <c r="B33" s="54" t="s">
        <v>100</v>
      </c>
      <c r="C33" s="22"/>
      <c r="D33" s="22">
        <v>2240</v>
      </c>
      <c r="E33" s="22"/>
      <c r="F33" s="22">
        <v>3000</v>
      </c>
      <c r="G33" s="22"/>
      <c r="H33" s="22">
        <v>4380</v>
      </c>
      <c r="I33" s="22"/>
      <c r="J33" s="60" t="e">
        <f>F33/#REF!</f>
        <v>#REF!</v>
      </c>
      <c r="L33" s="9"/>
      <c r="M33" s="9"/>
      <c r="N33" s="9"/>
      <c r="O33" s="9"/>
      <c r="P33" s="9"/>
    </row>
    <row r="34" spans="1:16">
      <c r="A34" s="25" t="s">
        <v>78</v>
      </c>
      <c r="B34" s="54"/>
      <c r="C34" s="22"/>
      <c r="D34" s="22">
        <v>717</v>
      </c>
      <c r="E34" s="22"/>
      <c r="F34" s="22">
        <v>750</v>
      </c>
      <c r="G34" s="22"/>
      <c r="H34" s="22">
        <v>1534</v>
      </c>
      <c r="I34" s="22"/>
      <c r="J34" s="60" t="e">
        <f>F34/#REF!</f>
        <v>#REF!</v>
      </c>
      <c r="L34" s="9"/>
      <c r="M34" s="9"/>
      <c r="N34" s="9"/>
      <c r="O34" s="9"/>
      <c r="P34" s="9"/>
    </row>
    <row r="35" spans="1:16">
      <c r="A35" s="25" t="s">
        <v>114</v>
      </c>
      <c r="B35" s="54"/>
      <c r="C35" s="22"/>
      <c r="D35" s="22">
        <v>599</v>
      </c>
      <c r="E35" s="22"/>
      <c r="F35" s="22">
        <v>600</v>
      </c>
      <c r="G35" s="22"/>
      <c r="H35" s="22">
        <v>658</v>
      </c>
      <c r="I35" s="22"/>
      <c r="J35" s="60" t="e">
        <f>F35/#REF!</f>
        <v>#REF!</v>
      </c>
      <c r="L35" s="9"/>
      <c r="M35" s="9"/>
      <c r="N35" s="9"/>
      <c r="O35" s="9"/>
      <c r="P35" s="9"/>
    </row>
    <row r="36" spans="1:16">
      <c r="A36" s="25" t="s">
        <v>79</v>
      </c>
      <c r="B36" s="54" t="s">
        <v>133</v>
      </c>
      <c r="C36" s="22"/>
      <c r="D36" s="22">
        <v>290</v>
      </c>
      <c r="E36" s="22"/>
      <c r="F36" s="22">
        <v>1600</v>
      </c>
      <c r="G36" s="22"/>
      <c r="H36" s="22">
        <v>3481</v>
      </c>
      <c r="I36" s="22"/>
      <c r="J36" s="60" t="e">
        <f>F36/#REF!</f>
        <v>#REF!</v>
      </c>
      <c r="L36" s="9"/>
      <c r="M36" s="9"/>
      <c r="N36" s="9"/>
      <c r="O36" s="9"/>
      <c r="P36" s="9"/>
    </row>
    <row r="37" spans="1:16">
      <c r="A37" s="25" t="s">
        <v>80</v>
      </c>
      <c r="C37" s="22"/>
      <c r="D37" s="22">
        <v>134</v>
      </c>
      <c r="E37" s="22"/>
      <c r="F37" s="22">
        <v>600</v>
      </c>
      <c r="G37" s="22"/>
      <c r="H37" s="22">
        <v>1249</v>
      </c>
      <c r="I37" s="22"/>
      <c r="J37" s="60" t="e">
        <f>F37/#REF!</f>
        <v>#REF!</v>
      </c>
      <c r="L37" s="9"/>
      <c r="M37" s="9"/>
      <c r="N37" s="9"/>
      <c r="O37" s="9"/>
      <c r="P37" s="9"/>
    </row>
    <row r="38" spans="1:16">
      <c r="A38" s="25" t="s">
        <v>81</v>
      </c>
      <c r="B38" s="54"/>
      <c r="C38" s="22"/>
      <c r="D38" s="22">
        <v>1916</v>
      </c>
      <c r="E38" s="22"/>
      <c r="F38" s="22">
        <v>750</v>
      </c>
      <c r="G38" s="22"/>
      <c r="H38" s="22">
        <v>1051</v>
      </c>
      <c r="I38" s="22"/>
      <c r="J38" s="60" t="e">
        <f>F38/#REF!</f>
        <v>#REF!</v>
      </c>
      <c r="L38" s="9"/>
      <c r="M38" s="9"/>
      <c r="N38" s="9"/>
      <c r="O38" s="9"/>
      <c r="P38" s="9"/>
    </row>
    <row r="39" spans="1:16">
      <c r="A39" s="25" t="s">
        <v>82</v>
      </c>
      <c r="B39" s="54"/>
      <c r="C39" s="22"/>
      <c r="D39" s="22">
        <v>1890</v>
      </c>
      <c r="E39" s="22"/>
      <c r="F39" s="22">
        <v>2000</v>
      </c>
      <c r="G39" s="22"/>
      <c r="H39" s="22">
        <v>4346</v>
      </c>
      <c r="I39" s="22"/>
      <c r="J39" s="60" t="e">
        <f>F39/#REF!</f>
        <v>#REF!</v>
      </c>
      <c r="L39" s="9"/>
      <c r="M39" s="9"/>
      <c r="N39" s="9"/>
      <c r="O39" s="9"/>
      <c r="P39" s="9"/>
    </row>
    <row r="40" spans="1:16">
      <c r="A40" s="25" t="s">
        <v>140</v>
      </c>
      <c r="B40" s="54"/>
      <c r="C40" s="22"/>
      <c r="D40" s="22">
        <v>236</v>
      </c>
      <c r="E40" s="22"/>
      <c r="F40" s="22">
        <v>0</v>
      </c>
      <c r="G40" s="22"/>
      <c r="H40" s="22">
        <v>2236</v>
      </c>
      <c r="I40" s="22"/>
      <c r="J40" s="60" t="e">
        <f>F40/#REF!</f>
        <v>#REF!</v>
      </c>
      <c r="L40" s="9"/>
      <c r="M40" s="9"/>
      <c r="N40" s="9"/>
      <c r="O40" s="9"/>
      <c r="P40" s="9"/>
    </row>
    <row r="41" spans="1:16">
      <c r="A41" s="25" t="s">
        <v>83</v>
      </c>
      <c r="B41" s="54" t="s">
        <v>131</v>
      </c>
      <c r="C41" s="22"/>
      <c r="D41" s="22">
        <v>91</v>
      </c>
      <c r="E41" s="22"/>
      <c r="F41" s="22">
        <v>500</v>
      </c>
      <c r="G41" s="22"/>
      <c r="H41" s="22">
        <v>1014</v>
      </c>
      <c r="I41" s="22"/>
      <c r="J41" s="60" t="e">
        <f>F41/#REF!</f>
        <v>#REF!</v>
      </c>
      <c r="L41" s="9"/>
      <c r="M41" s="9"/>
      <c r="N41" s="9"/>
      <c r="O41" s="9"/>
      <c r="P41" s="9"/>
    </row>
    <row r="42" spans="1:16" s="6" customFormat="1">
      <c r="A42" s="28"/>
      <c r="B42" s="55"/>
      <c r="C42" s="29"/>
      <c r="D42" s="23">
        <f>SUM(D23:D41)</f>
        <v>22290</v>
      </c>
      <c r="E42" s="29"/>
      <c r="F42" s="23">
        <f>SUM(F23:F41)</f>
        <v>27900</v>
      </c>
      <c r="G42" s="32"/>
      <c r="H42" s="23">
        <f>SUM(H23:H41)</f>
        <v>41053</v>
      </c>
      <c r="I42" s="32"/>
      <c r="J42" s="60" t="e">
        <f>F42/#REF!</f>
        <v>#REF!</v>
      </c>
      <c r="K42" s="26"/>
      <c r="L42" s="12"/>
      <c r="M42" s="12"/>
      <c r="N42" s="12"/>
      <c r="O42" s="12"/>
      <c r="P42" s="12"/>
    </row>
    <row r="43" spans="1:16" s="6" customFormat="1">
      <c r="A43" s="28"/>
      <c r="B43" s="55"/>
      <c r="C43" s="29"/>
      <c r="D43" s="32"/>
      <c r="E43" s="29"/>
      <c r="F43" s="32"/>
      <c r="G43" s="32"/>
      <c r="H43" s="32"/>
      <c r="I43" s="32"/>
      <c r="J43" s="60"/>
      <c r="K43" s="26"/>
      <c r="L43" s="12"/>
      <c r="M43" s="12"/>
      <c r="N43" s="12"/>
      <c r="O43" s="12"/>
      <c r="P43" s="12"/>
    </row>
    <row r="44" spans="1:16" s="6" customFormat="1">
      <c r="A44" s="25" t="s">
        <v>199</v>
      </c>
      <c r="B44" s="55"/>
      <c r="C44" s="29"/>
      <c r="D44" s="32"/>
      <c r="E44" s="29"/>
      <c r="F44" s="32"/>
      <c r="G44" s="32"/>
      <c r="H44" s="32"/>
      <c r="I44" s="32"/>
      <c r="J44" s="60"/>
      <c r="K44" s="26"/>
      <c r="L44" s="12"/>
      <c r="M44" s="12"/>
      <c r="N44" s="12"/>
      <c r="O44" s="12"/>
      <c r="P44" s="12"/>
    </row>
    <row r="45" spans="1:16" s="6" customFormat="1">
      <c r="A45" s="28"/>
      <c r="B45" s="55"/>
      <c r="C45" s="29"/>
      <c r="D45" s="32"/>
      <c r="E45" s="29"/>
      <c r="F45" s="32"/>
      <c r="G45" s="32"/>
      <c r="H45" s="32"/>
      <c r="I45" s="32"/>
      <c r="J45" s="32"/>
      <c r="K45" s="26"/>
      <c r="L45" s="12"/>
      <c r="M45" s="12"/>
      <c r="N45" s="12"/>
      <c r="O45" s="12"/>
      <c r="P45" s="12"/>
    </row>
    <row r="46" spans="1:16">
      <c r="H46" s="7" t="s">
        <v>0</v>
      </c>
    </row>
    <row r="47" spans="1:16" ht="21">
      <c r="H47" s="8" t="s">
        <v>45</v>
      </c>
    </row>
    <row r="48" spans="1:16" ht="21">
      <c r="D48" s="89"/>
      <c r="F48" s="89"/>
      <c r="G48" s="62"/>
      <c r="H48" s="95" t="str">
        <f>Cover!D6</f>
        <v>1 July 2013 to 31 March 2014</v>
      </c>
      <c r="I48" s="51"/>
    </row>
    <row r="49" spans="1:16" ht="15" customHeight="1" thickBot="1">
      <c r="C49" s="51"/>
      <c r="D49" s="68"/>
      <c r="E49" s="51"/>
      <c r="F49" s="68"/>
      <c r="G49" s="62"/>
      <c r="H49" s="24"/>
    </row>
    <row r="50" spans="1:16" s="6" customFormat="1" ht="39" customHeight="1" thickBot="1">
      <c r="A50" s="26"/>
      <c r="B50" s="55"/>
      <c r="C50" s="26"/>
      <c r="D50" s="90" t="s">
        <v>196</v>
      </c>
      <c r="E50" s="26"/>
      <c r="F50" s="90" t="s">
        <v>177</v>
      </c>
      <c r="G50" s="79"/>
      <c r="H50" s="90" t="s">
        <v>184</v>
      </c>
      <c r="I50" s="56"/>
      <c r="J50" s="50" t="s">
        <v>120</v>
      </c>
      <c r="K50" s="26"/>
    </row>
    <row r="51" spans="1:16">
      <c r="A51" s="25"/>
      <c r="B51" s="54"/>
      <c r="C51" s="25"/>
      <c r="D51" s="27" t="s">
        <v>37</v>
      </c>
      <c r="E51" s="25"/>
      <c r="F51" s="27" t="s">
        <v>37</v>
      </c>
      <c r="G51" s="27"/>
      <c r="H51" s="27" t="s">
        <v>37</v>
      </c>
      <c r="I51" s="27"/>
      <c r="J51" s="66">
        <f>1/2</f>
        <v>0.5</v>
      </c>
    </row>
    <row r="52" spans="1:16">
      <c r="A52" s="26" t="s">
        <v>67</v>
      </c>
      <c r="B52" s="54"/>
      <c r="C52" s="22"/>
      <c r="D52" s="22"/>
      <c r="E52" s="22"/>
      <c r="F52" s="22"/>
      <c r="G52" s="22"/>
      <c r="H52" s="22"/>
      <c r="I52" s="22"/>
      <c r="J52" s="22"/>
      <c r="L52" s="9"/>
      <c r="M52" s="9"/>
      <c r="N52" s="9"/>
      <c r="O52" s="9"/>
      <c r="P52" s="9"/>
    </row>
    <row r="53" spans="1:16">
      <c r="A53" s="25" t="s">
        <v>84</v>
      </c>
      <c r="B53" s="54" t="s">
        <v>126</v>
      </c>
      <c r="C53" s="22"/>
      <c r="D53" s="22">
        <v>0</v>
      </c>
      <c r="E53" s="22"/>
      <c r="F53" s="22">
        <v>0</v>
      </c>
      <c r="G53" s="22"/>
      <c r="H53" s="22">
        <v>1886</v>
      </c>
      <c r="I53" s="22"/>
      <c r="J53" s="60" t="e">
        <f>F53/#REF!</f>
        <v>#REF!</v>
      </c>
      <c r="L53" s="9"/>
      <c r="M53" s="9"/>
      <c r="N53" s="9"/>
      <c r="O53" s="9"/>
      <c r="P53" s="9"/>
    </row>
    <row r="54" spans="1:16">
      <c r="A54" s="25" t="s">
        <v>99</v>
      </c>
      <c r="B54" s="54"/>
      <c r="C54" s="22"/>
      <c r="D54" s="22">
        <v>0</v>
      </c>
      <c r="E54" s="22"/>
      <c r="F54" s="22">
        <f t="shared" ref="F54" si="2">330+235+38+233+819-33</f>
        <v>1622</v>
      </c>
      <c r="G54" s="22"/>
      <c r="H54" s="22">
        <v>2844</v>
      </c>
      <c r="I54" s="22"/>
      <c r="J54" s="60"/>
      <c r="L54" s="9"/>
      <c r="M54" s="9"/>
      <c r="N54" s="9"/>
      <c r="O54" s="9"/>
      <c r="P54" s="9"/>
    </row>
    <row r="55" spans="1:16">
      <c r="A55" s="25" t="s">
        <v>85</v>
      </c>
      <c r="B55" s="54" t="s">
        <v>123</v>
      </c>
      <c r="C55" s="22"/>
      <c r="D55" s="22">
        <v>16538</v>
      </c>
      <c r="E55" s="22"/>
      <c r="F55" s="22">
        <f t="shared" ref="F55" si="3">1840*12</f>
        <v>22080</v>
      </c>
      <c r="G55" s="22"/>
      <c r="H55" s="22">
        <v>22050</v>
      </c>
      <c r="I55" s="22"/>
      <c r="J55" s="60" t="e">
        <f>F55/#REF!</f>
        <v>#REF!</v>
      </c>
      <c r="L55" s="9"/>
      <c r="M55" s="9"/>
      <c r="N55" s="9"/>
      <c r="O55" s="9"/>
      <c r="P55" s="9"/>
    </row>
    <row r="56" spans="1:16">
      <c r="A56" s="25" t="s">
        <v>86</v>
      </c>
      <c r="B56" s="54"/>
      <c r="C56" s="22"/>
      <c r="D56" s="22">
        <v>1558</v>
      </c>
      <c r="E56" s="22"/>
      <c r="F56" s="22">
        <v>1600</v>
      </c>
      <c r="G56" s="22"/>
      <c r="H56" s="22">
        <v>1544</v>
      </c>
      <c r="I56" s="22"/>
      <c r="J56" s="60" t="e">
        <f>F56/#REF!</f>
        <v>#REF!</v>
      </c>
      <c r="L56" s="9"/>
      <c r="M56" s="9"/>
      <c r="N56" s="9"/>
      <c r="O56" s="9"/>
      <c r="P56" s="9"/>
    </row>
    <row r="57" spans="1:16">
      <c r="A57" s="25" t="s">
        <v>87</v>
      </c>
      <c r="B57" s="54"/>
      <c r="C57" s="22"/>
      <c r="D57" s="22">
        <v>492</v>
      </c>
      <c r="E57" s="22"/>
      <c r="F57" s="22">
        <v>400</v>
      </c>
      <c r="G57" s="22"/>
      <c r="H57" s="22">
        <v>302</v>
      </c>
      <c r="I57" s="22"/>
      <c r="J57" s="60" t="e">
        <f>F57/#REF!</f>
        <v>#REF!</v>
      </c>
      <c r="L57" s="9"/>
      <c r="M57" s="9"/>
      <c r="N57" s="9"/>
      <c r="O57" s="9"/>
      <c r="P57" s="9"/>
    </row>
    <row r="58" spans="1:16">
      <c r="A58" s="25" t="s">
        <v>88</v>
      </c>
      <c r="B58" s="54"/>
      <c r="C58" s="22"/>
      <c r="D58" s="22">
        <v>194</v>
      </c>
      <c r="E58" s="22"/>
      <c r="F58" s="22">
        <v>250</v>
      </c>
      <c r="G58" s="22"/>
      <c r="H58" s="22">
        <v>866</v>
      </c>
      <c r="I58" s="22"/>
      <c r="J58" s="60" t="e">
        <f>F58/#REF!</f>
        <v>#REF!</v>
      </c>
      <c r="L58" s="9"/>
      <c r="M58" s="9"/>
      <c r="N58" s="9"/>
      <c r="O58" s="9"/>
      <c r="P58" s="9"/>
    </row>
    <row r="59" spans="1:16" s="6" customFormat="1">
      <c r="A59" s="28"/>
      <c r="B59" s="55"/>
      <c r="C59" s="29"/>
      <c r="D59" s="23">
        <f>SUM(D52:D58)</f>
        <v>18782</v>
      </c>
      <c r="E59" s="29"/>
      <c r="F59" s="23">
        <f>SUM(F52:F58)</f>
        <v>25952</v>
      </c>
      <c r="G59" s="32"/>
      <c r="H59" s="23">
        <f>SUM(H52:H58)</f>
        <v>29492</v>
      </c>
      <c r="I59" s="32"/>
      <c r="J59" s="60" t="e">
        <f>F59/#REF!</f>
        <v>#REF!</v>
      </c>
      <c r="K59" s="26"/>
      <c r="L59" s="12"/>
      <c r="M59" s="12"/>
      <c r="N59" s="12"/>
      <c r="O59" s="12"/>
      <c r="P59" s="12"/>
    </row>
    <row r="60" spans="1:16">
      <c r="A60" s="26" t="s">
        <v>68</v>
      </c>
      <c r="B60" s="54" t="s">
        <v>112</v>
      </c>
      <c r="C60" s="104"/>
      <c r="D60" s="22"/>
      <c r="E60" s="22"/>
      <c r="F60" s="22"/>
      <c r="G60" s="22"/>
      <c r="H60" s="22"/>
      <c r="I60" s="22"/>
      <c r="J60" s="22"/>
      <c r="L60" s="9"/>
      <c r="M60" s="9"/>
      <c r="N60" s="9"/>
      <c r="O60" s="9"/>
      <c r="P60" s="9"/>
    </row>
    <row r="61" spans="1:16">
      <c r="A61" s="25" t="s">
        <v>92</v>
      </c>
      <c r="B61" s="54"/>
      <c r="C61" s="22"/>
      <c r="D61" s="22">
        <v>0</v>
      </c>
      <c r="E61" s="22"/>
      <c r="F61" s="22">
        <v>1000</v>
      </c>
      <c r="G61" s="22"/>
      <c r="H61" s="22">
        <v>1095</v>
      </c>
      <c r="I61" s="22"/>
      <c r="J61" s="60"/>
      <c r="L61" s="9"/>
      <c r="M61" s="9"/>
      <c r="N61" s="9"/>
      <c r="O61" s="9"/>
      <c r="P61" s="9"/>
    </row>
    <row r="62" spans="1:16">
      <c r="A62" s="30" t="s">
        <v>98</v>
      </c>
      <c r="B62" s="54" t="s">
        <v>134</v>
      </c>
      <c r="C62" s="22"/>
      <c r="D62" s="22">
        <v>0</v>
      </c>
      <c r="E62" s="22"/>
      <c r="F62" s="22">
        <f>26485*0.1875*8/12</f>
        <v>3310.625</v>
      </c>
      <c r="G62" s="22"/>
      <c r="H62" s="22">
        <v>6112</v>
      </c>
      <c r="I62" s="22"/>
      <c r="J62" s="60"/>
      <c r="L62" s="9"/>
      <c r="M62" s="9"/>
      <c r="N62" s="9"/>
      <c r="O62" s="9"/>
      <c r="P62" s="9"/>
    </row>
    <row r="63" spans="1:16">
      <c r="A63" s="25" t="s">
        <v>93</v>
      </c>
      <c r="B63" s="54"/>
      <c r="C63" s="22"/>
      <c r="D63" s="22">
        <v>1881</v>
      </c>
      <c r="E63" s="22"/>
      <c r="F63" s="22">
        <v>1000</v>
      </c>
      <c r="G63" s="22"/>
      <c r="H63" s="22">
        <v>904</v>
      </c>
      <c r="I63" s="22"/>
      <c r="J63" s="60"/>
      <c r="L63" s="9"/>
      <c r="M63" s="9"/>
      <c r="N63" s="9"/>
      <c r="O63" s="9"/>
      <c r="P63" s="9"/>
    </row>
    <row r="64" spans="1:16">
      <c r="A64" s="25" t="s">
        <v>94</v>
      </c>
      <c r="B64" s="54"/>
      <c r="C64" s="22"/>
      <c r="D64" s="22">
        <v>1044</v>
      </c>
      <c r="E64" s="22"/>
      <c r="F64" s="22">
        <v>1000</v>
      </c>
      <c r="G64" s="22"/>
      <c r="H64" s="22">
        <v>1010</v>
      </c>
      <c r="I64" s="22"/>
      <c r="J64" s="60"/>
      <c r="L64" s="9"/>
      <c r="M64" s="9"/>
      <c r="N64" s="9"/>
      <c r="O64" s="9"/>
      <c r="P64" s="9"/>
    </row>
    <row r="65" spans="1:16">
      <c r="A65" s="25" t="s">
        <v>95</v>
      </c>
      <c r="B65" s="54"/>
      <c r="C65" s="22"/>
      <c r="D65" s="22">
        <v>715</v>
      </c>
      <c r="E65" s="22"/>
      <c r="F65" s="22">
        <v>700</v>
      </c>
      <c r="G65" s="22"/>
      <c r="H65" s="22">
        <v>693</v>
      </c>
      <c r="I65" s="22"/>
      <c r="J65" s="60"/>
      <c r="L65" s="9"/>
      <c r="M65" s="9"/>
      <c r="N65" s="9"/>
      <c r="O65" s="9"/>
      <c r="P65" s="9"/>
    </row>
    <row r="66" spans="1:16">
      <c r="A66" s="25" t="s">
        <v>96</v>
      </c>
      <c r="B66" s="54"/>
      <c r="C66" s="22"/>
      <c r="D66" s="22">
        <v>125</v>
      </c>
      <c r="E66" s="22"/>
      <c r="F66" s="22">
        <v>500</v>
      </c>
      <c r="G66" s="22"/>
      <c r="H66" s="22">
        <v>655</v>
      </c>
      <c r="I66" s="22"/>
      <c r="J66" s="60"/>
      <c r="L66" s="9"/>
      <c r="M66" s="9"/>
      <c r="N66" s="9"/>
      <c r="O66" s="9"/>
      <c r="P66" s="9"/>
    </row>
    <row r="67" spans="1:16" s="6" customFormat="1">
      <c r="A67" s="28"/>
      <c r="B67" s="55"/>
      <c r="C67" s="29" t="s">
        <v>203</v>
      </c>
      <c r="D67" s="23">
        <f>SUM(D60:D66)</f>
        <v>3765</v>
      </c>
      <c r="E67" s="29"/>
      <c r="F67" s="23">
        <f>SUM(F60:F66)</f>
        <v>7510.625</v>
      </c>
      <c r="G67" s="32"/>
      <c r="H67" s="23">
        <f>SUM(H60:H66)</f>
        <v>10469</v>
      </c>
      <c r="I67" s="32"/>
      <c r="J67" s="60" t="e">
        <f>F67/#REF!</f>
        <v>#REF!</v>
      </c>
      <c r="K67" s="26"/>
      <c r="L67" s="12"/>
      <c r="M67" s="12"/>
      <c r="N67" s="12"/>
      <c r="O67" s="12"/>
      <c r="P67" s="12"/>
    </row>
    <row r="68" spans="1:16">
      <c r="A68" s="26" t="s">
        <v>69</v>
      </c>
      <c r="B68" s="54"/>
      <c r="C68" s="22"/>
      <c r="D68" s="22"/>
      <c r="E68" s="22"/>
      <c r="F68" s="22"/>
      <c r="G68" s="22"/>
      <c r="H68" s="22"/>
      <c r="I68" s="22"/>
      <c r="J68" s="22"/>
      <c r="L68" s="9"/>
      <c r="M68" s="9"/>
      <c r="N68" s="9"/>
      <c r="O68" s="9"/>
      <c r="P68" s="9"/>
    </row>
    <row r="69" spans="1:16">
      <c r="A69" s="25" t="s">
        <v>89</v>
      </c>
      <c r="B69" s="54"/>
      <c r="C69" s="22"/>
      <c r="D69" s="22">
        <v>45</v>
      </c>
      <c r="E69" s="22"/>
      <c r="F69" s="22">
        <v>0</v>
      </c>
      <c r="G69" s="22"/>
      <c r="H69" s="22">
        <v>1823</v>
      </c>
      <c r="I69" s="22"/>
      <c r="J69" s="60"/>
      <c r="L69" s="9"/>
      <c r="M69" s="9"/>
      <c r="N69" s="9"/>
      <c r="O69" s="9"/>
      <c r="P69" s="9"/>
    </row>
    <row r="70" spans="1:16">
      <c r="A70" s="25" t="s">
        <v>90</v>
      </c>
      <c r="B70" s="54" t="s">
        <v>122</v>
      </c>
      <c r="C70" s="22"/>
      <c r="D70" s="22">
        <v>3302</v>
      </c>
      <c r="E70" s="22"/>
      <c r="F70" s="22">
        <v>3000</v>
      </c>
      <c r="G70" s="22"/>
      <c r="H70" s="22">
        <v>4257</v>
      </c>
      <c r="I70" s="22"/>
      <c r="J70" s="60"/>
      <c r="L70" s="9"/>
      <c r="N70" s="9"/>
      <c r="O70" s="9"/>
      <c r="P70" s="9"/>
    </row>
    <row r="71" spans="1:16">
      <c r="A71" s="25" t="s">
        <v>91</v>
      </c>
      <c r="B71" s="54"/>
      <c r="C71" s="22"/>
      <c r="D71" s="22">
        <v>323</v>
      </c>
      <c r="E71" s="22"/>
      <c r="F71" s="22"/>
      <c r="G71" s="22"/>
      <c r="H71" s="22">
        <v>41</v>
      </c>
      <c r="I71" s="22"/>
      <c r="J71" s="60"/>
      <c r="L71" s="9"/>
      <c r="M71" s="9"/>
      <c r="N71" s="9"/>
      <c r="O71" s="9"/>
      <c r="P71" s="9"/>
    </row>
    <row r="72" spans="1:16" s="6" customFormat="1">
      <c r="A72" s="28"/>
      <c r="B72" s="55"/>
      <c r="C72" s="29"/>
      <c r="D72" s="23">
        <f>SUM(D68:D71)</f>
        <v>3670</v>
      </c>
      <c r="E72" s="29"/>
      <c r="F72" s="23">
        <f>SUM(F68:F71)</f>
        <v>3000</v>
      </c>
      <c r="G72" s="32"/>
      <c r="H72" s="23">
        <f>SUM(H68:H71)</f>
        <v>6121</v>
      </c>
      <c r="I72" s="32"/>
      <c r="J72" s="60" t="e">
        <f>F72/#REF!</f>
        <v>#REF!</v>
      </c>
      <c r="K72" s="26"/>
      <c r="L72" s="12"/>
      <c r="M72" s="12"/>
      <c r="N72" s="12"/>
      <c r="O72" s="12"/>
      <c r="P72" s="12"/>
    </row>
    <row r="73" spans="1:16">
      <c r="A73" s="26" t="s">
        <v>138</v>
      </c>
      <c r="B73" s="54"/>
      <c r="C73" s="22"/>
      <c r="D73" s="22"/>
      <c r="E73" s="22"/>
      <c r="F73" s="22"/>
      <c r="G73" s="22"/>
      <c r="H73" s="22"/>
      <c r="I73" s="22"/>
      <c r="J73" s="22"/>
      <c r="L73" s="9"/>
      <c r="M73" s="9"/>
      <c r="N73" s="9"/>
      <c r="O73" s="9"/>
      <c r="P73" s="9"/>
    </row>
    <row r="74" spans="1:16">
      <c r="A74" s="25" t="s">
        <v>165</v>
      </c>
      <c r="B74" s="54" t="s">
        <v>144</v>
      </c>
      <c r="C74" s="29" t="s">
        <v>109</v>
      </c>
      <c r="D74" s="22">
        <v>6799</v>
      </c>
      <c r="E74" s="29"/>
      <c r="F74" s="22">
        <v>7000</v>
      </c>
      <c r="G74" s="22"/>
      <c r="H74" s="22">
        <v>7398</v>
      </c>
      <c r="I74" s="22"/>
      <c r="J74" s="60"/>
      <c r="L74" s="9"/>
      <c r="M74" s="9"/>
      <c r="N74" s="9"/>
      <c r="O74" s="9"/>
      <c r="P74" s="9"/>
    </row>
    <row r="75" spans="1:16">
      <c r="A75" s="25" t="s">
        <v>139</v>
      </c>
      <c r="B75" s="54"/>
      <c r="C75" s="22"/>
      <c r="D75" s="22">
        <v>0</v>
      </c>
      <c r="E75" s="22"/>
      <c r="F75" s="22">
        <v>0</v>
      </c>
      <c r="G75" s="22"/>
      <c r="H75" s="22">
        <v>1529</v>
      </c>
      <c r="I75" s="22"/>
      <c r="J75" s="60"/>
      <c r="L75" s="9"/>
      <c r="M75" s="9"/>
      <c r="N75" s="9"/>
      <c r="O75" s="9"/>
      <c r="P75" s="9"/>
    </row>
    <row r="76" spans="1:16">
      <c r="A76" s="25" t="s">
        <v>154</v>
      </c>
      <c r="B76" s="54"/>
      <c r="C76" s="29"/>
      <c r="D76" s="22">
        <v>1240</v>
      </c>
      <c r="E76" s="29"/>
      <c r="F76" s="22">
        <v>600</v>
      </c>
      <c r="G76" s="22"/>
      <c r="H76" s="22">
        <v>6200</v>
      </c>
      <c r="I76" s="22"/>
      <c r="J76" s="60"/>
      <c r="L76" s="9"/>
      <c r="M76" s="9"/>
      <c r="N76" s="9"/>
      <c r="O76" s="9"/>
      <c r="P76" s="9"/>
    </row>
    <row r="77" spans="1:16">
      <c r="A77" s="25" t="s">
        <v>156</v>
      </c>
      <c r="B77" s="54"/>
      <c r="C77" s="29"/>
      <c r="D77" s="22">
        <v>0</v>
      </c>
      <c r="E77" s="29"/>
      <c r="F77" s="22">
        <v>0</v>
      </c>
      <c r="G77" s="22"/>
      <c r="H77" s="22">
        <v>5000</v>
      </c>
      <c r="I77" s="22"/>
      <c r="J77" s="60"/>
      <c r="L77" s="9"/>
      <c r="M77" s="9"/>
      <c r="N77" s="9"/>
      <c r="O77" s="9"/>
      <c r="P77" s="9"/>
    </row>
    <row r="78" spans="1:16">
      <c r="A78" s="25" t="s">
        <v>155</v>
      </c>
      <c r="B78" s="54"/>
      <c r="C78" s="22"/>
      <c r="D78" s="22">
        <v>0</v>
      </c>
      <c r="E78" s="22"/>
      <c r="F78" s="22">
        <v>0</v>
      </c>
      <c r="G78" s="22"/>
      <c r="H78" s="22">
        <v>10000</v>
      </c>
      <c r="I78" s="22"/>
      <c r="J78" s="60"/>
      <c r="L78" s="9"/>
      <c r="M78" s="9"/>
      <c r="N78" s="9"/>
      <c r="O78" s="9"/>
      <c r="P78" s="9"/>
    </row>
    <row r="79" spans="1:16" s="6" customFormat="1">
      <c r="A79" s="28"/>
      <c r="B79" s="55"/>
      <c r="C79" s="29"/>
      <c r="D79" s="23">
        <f>SUM(D73:D78)</f>
        <v>8039</v>
      </c>
      <c r="E79" s="29"/>
      <c r="F79" s="23">
        <f>SUM(F73:F78)</f>
        <v>7600</v>
      </c>
      <c r="G79" s="32"/>
      <c r="H79" s="23">
        <f>SUM(H73:H78)</f>
        <v>30127</v>
      </c>
      <c r="I79" s="32"/>
      <c r="J79" s="60" t="e">
        <f>F79/#REF!</f>
        <v>#REF!</v>
      </c>
      <c r="K79" s="26"/>
      <c r="L79" s="12"/>
      <c r="M79" s="12"/>
      <c r="N79" s="12"/>
      <c r="O79" s="12"/>
      <c r="P79" s="12"/>
    </row>
    <row r="80" spans="1:16" s="6" customFormat="1">
      <c r="A80" s="78" t="s">
        <v>46</v>
      </c>
      <c r="B80" s="55"/>
      <c r="C80" s="29"/>
      <c r="D80" s="32"/>
      <c r="E80" s="29"/>
      <c r="F80" s="32"/>
      <c r="G80" s="32"/>
      <c r="H80" s="32"/>
      <c r="I80" s="32"/>
      <c r="J80" s="60"/>
      <c r="K80" s="26"/>
      <c r="L80" s="12"/>
      <c r="M80" s="12"/>
      <c r="N80" s="12"/>
      <c r="O80" s="12"/>
      <c r="P80" s="12"/>
    </row>
    <row r="81" spans="1:16">
      <c r="A81" s="25" t="s">
        <v>148</v>
      </c>
      <c r="B81" s="54"/>
      <c r="C81" s="29"/>
      <c r="D81" s="22">
        <v>0</v>
      </c>
      <c r="E81" s="29"/>
      <c r="F81" s="22">
        <f>Income!E22</f>
        <v>0</v>
      </c>
      <c r="G81" s="22"/>
      <c r="H81" s="22">
        <v>0</v>
      </c>
      <c r="I81" s="22"/>
      <c r="J81" s="60"/>
      <c r="L81" s="9"/>
      <c r="M81" s="9"/>
      <c r="N81" s="9"/>
      <c r="O81" s="9"/>
      <c r="P81" s="9"/>
    </row>
    <row r="82" spans="1:16">
      <c r="A82" s="25" t="s">
        <v>180</v>
      </c>
      <c r="B82" s="54"/>
      <c r="C82" s="29" t="s">
        <v>189</v>
      </c>
      <c r="D82" s="22">
        <v>35330</v>
      </c>
      <c r="E82" s="29"/>
      <c r="F82" s="22">
        <f>Income!E8</f>
        <v>70000</v>
      </c>
      <c r="G82" s="22"/>
      <c r="H82" s="22">
        <v>0</v>
      </c>
      <c r="I82" s="22"/>
      <c r="J82" s="60"/>
      <c r="L82" s="9"/>
      <c r="M82" s="9"/>
      <c r="N82" s="9"/>
      <c r="O82" s="9"/>
      <c r="P82" s="9"/>
    </row>
    <row r="83" spans="1:16">
      <c r="A83" s="25" t="s">
        <v>186</v>
      </c>
      <c r="B83" s="54"/>
      <c r="C83" s="29"/>
      <c r="D83" s="22">
        <v>2057</v>
      </c>
      <c r="E83" s="29"/>
      <c r="F83" s="22">
        <v>2057</v>
      </c>
      <c r="G83" s="22"/>
      <c r="H83" s="22">
        <v>0</v>
      </c>
      <c r="I83" s="22"/>
      <c r="J83" s="60"/>
      <c r="L83" s="9"/>
      <c r="M83" s="9"/>
      <c r="N83" s="9"/>
      <c r="O83" s="9"/>
      <c r="P83" s="9"/>
    </row>
    <row r="84" spans="1:16" s="6" customFormat="1">
      <c r="A84" s="28"/>
      <c r="B84" s="55"/>
      <c r="C84" s="29"/>
      <c r="D84" s="23">
        <f>SUM(D81:D83)</f>
        <v>37387</v>
      </c>
      <c r="E84" s="29"/>
      <c r="F84" s="23">
        <f>SUM(F81:F83)</f>
        <v>72057</v>
      </c>
      <c r="G84" s="32"/>
      <c r="H84" s="23">
        <f>SUM(H81:H83)</f>
        <v>0</v>
      </c>
      <c r="I84" s="32"/>
      <c r="J84" s="60"/>
      <c r="K84" s="26"/>
      <c r="L84" s="12"/>
      <c r="M84" s="12"/>
      <c r="N84" s="12"/>
      <c r="O84" s="12"/>
      <c r="P84" s="12"/>
    </row>
    <row r="85" spans="1:16" s="6" customFormat="1" ht="19.95" customHeight="1" thickBot="1">
      <c r="A85" s="26" t="s">
        <v>187</v>
      </c>
      <c r="B85" s="55"/>
      <c r="C85" s="32"/>
      <c r="D85" s="31">
        <f>D21+D42+D59+D67+D72+D79+D84</f>
        <v>172978</v>
      </c>
      <c r="E85" s="32"/>
      <c r="F85" s="31">
        <f>F21+F42+F59+F67+F72+F79+F84</f>
        <v>243714.17300000001</v>
      </c>
      <c r="G85" s="32"/>
      <c r="H85" s="31">
        <f>H21+H42+H59+H67+H72+H79+H84</f>
        <v>299452</v>
      </c>
      <c r="I85" s="32"/>
      <c r="J85" s="61" t="e">
        <f>F85/#REF!</f>
        <v>#REF!</v>
      </c>
      <c r="K85" s="26"/>
      <c r="L85" s="13"/>
      <c r="M85" s="12"/>
      <c r="N85" s="12"/>
      <c r="O85" s="12"/>
      <c r="P85" s="12"/>
    </row>
    <row r="86" spans="1:16" ht="15" thickTop="1">
      <c r="A86" s="25"/>
      <c r="B86" s="54"/>
      <c r="C86" s="22"/>
      <c r="D86" s="22"/>
      <c r="E86" s="22"/>
      <c r="F86" s="22"/>
      <c r="G86" s="22"/>
      <c r="H86" s="22"/>
      <c r="I86" s="22"/>
      <c r="J86" s="22"/>
      <c r="L86" s="9"/>
      <c r="M86" s="9"/>
      <c r="N86" s="9"/>
      <c r="O86" s="9"/>
      <c r="P86" s="9"/>
    </row>
    <row r="87" spans="1:16">
      <c r="A87" s="25"/>
      <c r="B87" s="54"/>
      <c r="C87" s="22"/>
      <c r="D87" s="22"/>
      <c r="E87" s="22"/>
      <c r="F87" s="22"/>
      <c r="G87" s="22"/>
      <c r="H87" s="22"/>
      <c r="I87" s="22"/>
      <c r="J87" s="22"/>
      <c r="L87" s="9"/>
      <c r="M87" s="9"/>
      <c r="N87" s="9"/>
      <c r="O87" s="9"/>
      <c r="P87" s="9"/>
    </row>
    <row r="88" spans="1:16" ht="16.5" customHeight="1">
      <c r="A88" s="25" t="s">
        <v>218</v>
      </c>
      <c r="B88" s="54"/>
      <c r="C88" s="22"/>
      <c r="D88" s="22"/>
      <c r="E88" s="22"/>
      <c r="F88" s="22"/>
      <c r="G88" s="22"/>
      <c r="H88" s="22"/>
      <c r="I88" s="22"/>
      <c r="J88" s="22"/>
      <c r="L88" s="9"/>
      <c r="M88" s="9"/>
      <c r="N88" s="9"/>
      <c r="O88" s="9"/>
      <c r="P88" s="9"/>
    </row>
    <row r="89" spans="1:16" ht="16.5" customHeight="1">
      <c r="A89" s="25" t="s">
        <v>198</v>
      </c>
      <c r="B89" s="54"/>
      <c r="C89" s="22"/>
      <c r="D89" s="22"/>
      <c r="E89" s="22"/>
      <c r="F89" s="22"/>
      <c r="G89" s="22"/>
      <c r="H89" s="22"/>
      <c r="I89" s="22"/>
      <c r="J89" s="22"/>
      <c r="L89" s="9"/>
      <c r="M89" s="9"/>
      <c r="N89" s="9"/>
      <c r="O89" s="9"/>
      <c r="P89" s="9"/>
    </row>
    <row r="90" spans="1:16">
      <c r="A90" s="25" t="s">
        <v>204</v>
      </c>
    </row>
    <row r="91" spans="1:16">
      <c r="A91" s="25" t="s">
        <v>208</v>
      </c>
    </row>
    <row r="92" spans="1:16">
      <c r="C92" s="9"/>
      <c r="D92" s="9"/>
      <c r="E92" s="9"/>
      <c r="F92" s="9"/>
      <c r="G92" s="9"/>
      <c r="H92" s="9"/>
      <c r="I92" s="9"/>
      <c r="J92" s="9"/>
    </row>
    <row r="93" spans="1:16">
      <c r="C93" s="9"/>
      <c r="D93" s="9"/>
      <c r="E93" s="9"/>
      <c r="F93" s="9"/>
      <c r="G93" s="9"/>
      <c r="H93" s="9"/>
      <c r="I93" s="9"/>
      <c r="J93" s="9"/>
    </row>
  </sheetData>
  <pageMargins left="0.70866141732283472" right="0.70866141732283472" top="0.74803149606299213" bottom="0.74803149606299213" header="0.31496062992125984" footer="0.31496062992125984"/>
  <pageSetup paperSize="9" firstPageNumber="4" orientation="portrait" useFirstPageNumber="1" r:id="rId1"/>
  <headerFooter>
    <oddFooter>&amp;R&amp;"-,Bold"Page &amp;P</oddFooter>
  </headerFooter>
  <rowBreaks count="1" manualBreakCount="1">
    <brk id="45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Balance sheet</vt:lpstr>
      <vt:lpstr>Operating Summary</vt:lpstr>
      <vt:lpstr>Income</vt:lpstr>
      <vt:lpstr>Expenditure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2014-04-17T02:00:50Z</cp:lastPrinted>
  <dcterms:created xsi:type="dcterms:W3CDTF">2010-06-21T06:22:39Z</dcterms:created>
  <dcterms:modified xsi:type="dcterms:W3CDTF">2014-04-17T05:53:06Z</dcterms:modified>
</cp:coreProperties>
</file>